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5480" windowHeight="8130" tabRatio="705" firstSheet="6" activeTab="12"/>
  </bookViews>
  <sheets>
    <sheet name="ÚDAJE BC2" sheetId="1" state="hidden" r:id="rId1"/>
    <sheet name="ZOZNAM BC2" sheetId="2" state="hidden" r:id="rId2"/>
    <sheet name="SKUPINY BC2" sheetId="3" state="hidden" r:id="rId3"/>
    <sheet name="A" sheetId="4" state="hidden" r:id="rId4"/>
    <sheet name="B" sheetId="5" state="hidden" r:id="rId5"/>
    <sheet name="C" sheetId="6" state="hidden" r:id="rId6"/>
    <sheet name="PAVÚK BC2" sheetId="7" r:id="rId7"/>
    <sheet name="vysledky BC2" sheetId="8" r:id="rId8"/>
    <sheet name="ÚDAJE BC4" sheetId="9" state="hidden" r:id="rId9"/>
    <sheet name="ZOZNAM BC4" sheetId="10" state="hidden" r:id="rId10"/>
    <sheet name="SKUPINY BC4" sheetId="11" state="hidden" r:id="rId11"/>
    <sheet name="PAVÚK BC4" sheetId="12" r:id="rId12"/>
    <sheet name="vysledky BC4" sheetId="13" r:id="rId13"/>
    <sheet name="BC2-4 rozpis" sheetId="14" state="hidden" r:id="rId14"/>
  </sheets>
  <definedNames>
    <definedName name="NPool" localSheetId="9">'ZOZNAM BC4'!$AB$5:$AC$13</definedName>
    <definedName name="NPool">'ZOZNAM BC2'!$AC$5:$AD$13</definedName>
    <definedName name="_xlnm.Print_Area" localSheetId="13">'BC2-4 rozpis'!$A$1:$H$38</definedName>
    <definedName name="_xlnm.Print_Area" localSheetId="6">'PAVÚK BC2'!$E$3:$BM$88</definedName>
    <definedName name="_xlnm.Print_Area" localSheetId="11">'PAVÚK BC4'!$E$3:$BM$88</definedName>
    <definedName name="_xlnm.Print_Area" localSheetId="2">'SKUPINY BC2'!$A$1:$I$19</definedName>
    <definedName name="_xlnm.Print_Area" localSheetId="10">'SKUPINY BC4'!$A$1:$I$19</definedName>
    <definedName name="_xlnm.Print_Area" localSheetId="1">'ZOZNAM BC2'!$B$2:$J$20</definedName>
    <definedName name="_xlnm.Print_Area" localSheetId="9">'ZOZNAM BC4'!$B$2:$I$20</definedName>
    <definedName name="Posice" localSheetId="9">'ZOZNAM BC4'!$G$5:$G$41</definedName>
    <definedName name="Posice">'ZOZNAM BC2'!$G$5:$G$41</definedName>
    <definedName name="Rank" localSheetId="9">'ZOZNAM BC4'!$B$5:$G$41</definedName>
    <definedName name="Rank">'ZOZNAM BC2'!$B$5:$G$41</definedName>
    <definedName name="Trida" localSheetId="9">'ZOZNAM BC4'!$B$2</definedName>
    <definedName name="Trida">'ZOZNAM BC2'!$B$2</definedName>
  </definedNames>
  <calcPr fullCalcOnLoad="1"/>
</workbook>
</file>

<file path=xl/sharedStrings.xml><?xml version="1.0" encoding="utf-8"?>
<sst xmlns="http://schemas.openxmlformats.org/spreadsheetml/2006/main" count="419" uniqueCount="156">
  <si>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</si>
  <si>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</si>
  <si>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</si>
  <si>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</si>
  <si>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</si>
  <si>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</si>
  <si>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</si>
  <si>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</si>
  <si>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</si>
  <si>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</si>
  <si>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</si>
  <si>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</si>
  <si>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</si>
  <si>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</si>
  <si>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</si>
  <si>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</si>
  <si>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</si>
  <si>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</si>
  <si>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</si>
  <si>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</si>
  <si>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A2</t>
  </si>
  <si>
    <t>A, B, C, D</t>
  </si>
  <si>
    <t>B2</t>
  </si>
  <si>
    <t>A, B, C, D, E</t>
  </si>
  <si>
    <t>A3</t>
  </si>
  <si>
    <t>A, B, C, D, E, F</t>
  </si>
  <si>
    <t>B3</t>
  </si>
  <si>
    <t>A, B, C, D, E, F, G</t>
  </si>
  <si>
    <t>A, B, C, D, E, F, G, H</t>
  </si>
  <si>
    <t>A, B, C, D, E, F, G, H, I</t>
  </si>
  <si>
    <t>A, B, C, D, E, F, G, H, I, J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</si>
  <si>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</si>
  <si>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</si>
  <si>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</si>
  <si>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</si>
  <si>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</si>
  <si>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</si>
  <si>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</si>
  <si>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</si>
  <si>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</si>
  <si>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</si>
  <si>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</si>
  <si>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</si>
  <si>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Koeficient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</si>
  <si>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</si>
  <si>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</si>
  <si>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</si>
  <si>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</si>
  <si>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</si>
  <si>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</si>
  <si>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</si>
  <si>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</si>
  <si>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Názov preteku:</t>
  </si>
  <si>
    <t>1.</t>
  </si>
  <si>
    <t>2.</t>
  </si>
  <si>
    <t>1. A</t>
  </si>
  <si>
    <t>3.</t>
  </si>
  <si>
    <t>ZOM Prešov</t>
  </si>
  <si>
    <t>Skupina C</t>
  </si>
  <si>
    <t>Ondrej Bašták Ďurán</t>
  </si>
  <si>
    <t>ČASOVÝ ROZPIS ZÁPASOV</t>
  </si>
  <si>
    <t>cca. časy</t>
  </si>
  <si>
    <t>kurt č.1</t>
  </si>
  <si>
    <t>kurt č.2</t>
  </si>
  <si>
    <t>kurt č.4</t>
  </si>
  <si>
    <t>rozhoduje:</t>
  </si>
  <si>
    <t>FINÁLE</t>
  </si>
  <si>
    <t>vyhlásenie víťazov</t>
  </si>
  <si>
    <t>vyhodnotenie</t>
  </si>
  <si>
    <t>odovzdávanie cien</t>
  </si>
  <si>
    <t>Názov turnaja:</t>
  </si>
  <si>
    <t>Dátum:</t>
  </si>
  <si>
    <t>Kategória:</t>
  </si>
  <si>
    <t>Miesto konania turnaja:</t>
  </si>
  <si>
    <t>Počet prihlásených hráčov:</t>
  </si>
  <si>
    <t>Počet zúčastnených hráčov:</t>
  </si>
  <si>
    <t>Organizátor:</t>
  </si>
  <si>
    <t>Počet výhier</t>
  </si>
  <si>
    <t>Počet odohratých zápasov</t>
  </si>
  <si>
    <t>Koeficient K1 (podľa počtu víťazstiev)</t>
  </si>
  <si>
    <t>Koeficient K2 (podľa skóre)</t>
  </si>
  <si>
    <t>Koeficient K3 (podľa získaných bodov)</t>
  </si>
  <si>
    <t>1.B</t>
  </si>
  <si>
    <t>Michal</t>
  </si>
  <si>
    <t>Adam</t>
  </si>
  <si>
    <t>2. B</t>
  </si>
  <si>
    <t>2. A</t>
  </si>
  <si>
    <t>kurt č.3</t>
  </si>
  <si>
    <t>Martin</t>
  </si>
  <si>
    <t>kurt č.5</t>
  </si>
  <si>
    <t>SEMIFINÁLE</t>
  </si>
  <si>
    <t>Rozhodcovia:</t>
  </si>
  <si>
    <t>Lenártová Mária</t>
  </si>
  <si>
    <t>Fejerčák Jozef</t>
  </si>
  <si>
    <t>Svat Ľubomír</t>
  </si>
  <si>
    <t>Peter</t>
  </si>
  <si>
    <t>C1</t>
  </si>
  <si>
    <t>C2</t>
  </si>
  <si>
    <t>C3</t>
  </si>
  <si>
    <t>ŠKTP Viktória Ž n/H</t>
  </si>
  <si>
    <t>ŠK Altius</t>
  </si>
  <si>
    <t>OMD v SR</t>
  </si>
  <si>
    <t>kurt č.6</t>
  </si>
  <si>
    <t>kurt č.7</t>
  </si>
  <si>
    <t>Patrik Halický</t>
  </si>
  <si>
    <t>Kristína Kocúrová</t>
  </si>
  <si>
    <t>Csaba Urban</t>
  </si>
  <si>
    <t>Rastislav Sabatula</t>
  </si>
  <si>
    <t>Grega Matúš - H.R.</t>
  </si>
  <si>
    <t>Matúš Grega</t>
  </si>
  <si>
    <t>Mezík</t>
  </si>
  <si>
    <t>Róbert</t>
  </si>
  <si>
    <t>Minarech</t>
  </si>
  <si>
    <t>Jankechová</t>
  </si>
  <si>
    <t>Eliška</t>
  </si>
  <si>
    <t>Kurilák</t>
  </si>
  <si>
    <t>Rastislav</t>
  </si>
  <si>
    <t>Kudláčová</t>
  </si>
  <si>
    <t>Kristína</t>
  </si>
  <si>
    <t>Breznay</t>
  </si>
  <si>
    <t>Riečičiar</t>
  </si>
  <si>
    <t>SKUPINY BC2</t>
  </si>
  <si>
    <t>Andrejčík</t>
  </si>
  <si>
    <t xml:space="preserve">Samuel </t>
  </si>
  <si>
    <t>Ďurkovič</t>
  </si>
  <si>
    <t xml:space="preserve">Róbert </t>
  </si>
  <si>
    <t>Strehársky</t>
  </si>
  <si>
    <t xml:space="preserve">Martin </t>
  </si>
  <si>
    <t>Klimčo</t>
  </si>
  <si>
    <t>Marián</t>
  </si>
  <si>
    <t>Burian</t>
  </si>
  <si>
    <t>Rom</t>
  </si>
  <si>
    <t>Mihová</t>
  </si>
  <si>
    <t xml:space="preserve">Anna </t>
  </si>
  <si>
    <t>SKUPINY - HRÁČI - BC2</t>
  </si>
  <si>
    <t>SKUPINY - HRÁČI - BC4</t>
  </si>
  <si>
    <t>ŠTVRŤFINÁLE</t>
  </si>
  <si>
    <t>Novota</t>
  </si>
  <si>
    <t>2. ligové kolo 2019</t>
  </si>
  <si>
    <t>2. ligové kolo kat. BC2 Prešov / 19. 05. 2019</t>
  </si>
  <si>
    <t xml:space="preserve">      3. - 4. miesto:</t>
  </si>
  <si>
    <t>Vozárová</t>
  </si>
  <si>
    <t>Prášil</t>
  </si>
  <si>
    <t>Miroslav</t>
  </si>
  <si>
    <t>2. ligové kolo kat. BC4 Prešov / 19. 05. 2019</t>
  </si>
  <si>
    <t>Športová hala Gymnázia Pavla Horova v Michalovciach</t>
  </si>
  <si>
    <r>
      <t xml:space="preserve">   </t>
    </r>
    <r>
      <rPr>
        <b/>
        <u val="single"/>
        <sz val="16"/>
        <rFont val="Arial CE"/>
        <family val="0"/>
      </rPr>
      <t>BOCCIA - LIGOVÝ TURNAJ - BC2/BC4 - jednotlivci - Gym P. Horova Michalovce - 19.05.2019</t>
    </r>
  </si>
  <si>
    <t>Ondrej Bašták Ďurán - T.D.</t>
  </si>
  <si>
    <t>Vargová Ivana</t>
  </si>
  <si>
    <t>Andrejčíková Ľudmila</t>
  </si>
  <si>
    <t>Kondela Ľuboš</t>
  </si>
  <si>
    <t>B4</t>
  </si>
  <si>
    <t>A4</t>
  </si>
  <si>
    <t>14:45 - 15:00</t>
  </si>
  <si>
    <t>2. X</t>
  </si>
  <si>
    <t>1. 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</si>
</sst>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81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1"/>
      <color indexed="62"/>
      <name val="Arial"/>
      <family val="2"/>
    </font>
    <font>
      <sz val="8"/>
      <name val="Arial CE"/>
      <family val="2"/>
    </font>
    <font>
      <b/>
      <sz val="10"/>
      <color indexed="63"/>
      <name val="Arial CE"/>
      <family val="2"/>
    </font>
    <font>
      <b/>
      <sz val="14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trike/>
      <sz val="12"/>
      <color indexed="8"/>
      <name val="Calibri"/>
      <family val="2"/>
    </font>
    <font>
      <b/>
      <sz val="16"/>
      <name val="Arial CE"/>
      <family val="0"/>
    </font>
    <font>
      <b/>
      <u val="single"/>
      <sz val="16"/>
      <name val="Arial CE"/>
      <family val="0"/>
    </font>
    <font>
      <sz val="11"/>
      <color indexed="63"/>
      <name val="Calibri"/>
      <family val="2"/>
    </font>
    <font>
      <b/>
      <sz val="16"/>
      <color indexed="9"/>
      <name val="Arial CE"/>
      <family val="2"/>
    </font>
    <font>
      <b/>
      <sz val="14"/>
      <color indexed="62"/>
      <name val="Arial"/>
      <family val="2"/>
    </font>
    <font>
      <sz val="11"/>
      <color rgb="FF222222"/>
      <name val="Calibri"/>
      <family val="2"/>
    </font>
    <font>
      <b/>
      <sz val="16"/>
      <color theme="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bgColor indexed="26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medium"/>
    </border>
    <border>
      <left style="hair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7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51" applyFont="1" applyFill="1" applyBorder="1">
      <alignment/>
      <protection/>
    </xf>
    <xf numFmtId="0" fontId="25" fillId="0" borderId="0" xfId="51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47" applyFont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/>
    </xf>
    <xf numFmtId="0" fontId="9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46" applyAlignment="1">
      <alignment/>
      <protection/>
    </xf>
    <xf numFmtId="0" fontId="9" fillId="0" borderId="0" xfId="46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9" fillId="0" borderId="0" xfId="46" applyBorder="1" applyAlignment="1">
      <alignment horizontal="center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/>
      <protection/>
    </xf>
    <xf numFmtId="0" fontId="34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 vertical="center"/>
      <protection/>
    </xf>
    <xf numFmtId="0" fontId="9" fillId="0" borderId="0" xfId="46" applyBorder="1" applyAlignment="1">
      <alignment horizontal="left" vertical="center" indent="1"/>
      <protection/>
    </xf>
    <xf numFmtId="0" fontId="9" fillId="0" borderId="0" xfId="46" applyFont="1" applyBorder="1" applyAlignment="1">
      <alignment vertical="center"/>
      <protection/>
    </xf>
    <xf numFmtId="0" fontId="32" fillId="0" borderId="0" xfId="47" applyFont="1" applyBorder="1" applyAlignment="1">
      <alignment vertical="center"/>
      <protection/>
    </xf>
    <xf numFmtId="0" fontId="35" fillId="0" borderId="0" xfId="46" applyFont="1" applyBorder="1" applyAlignment="1">
      <alignment vertical="center"/>
      <protection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9" fillId="0" borderId="0" xfId="0" applyFont="1" applyAlignment="1" applyProtection="1">
      <alignment horizontal="left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22" xfId="0" applyFont="1" applyFill="1" applyBorder="1" applyAlignment="1" applyProtection="1">
      <alignment horizontal="center" vertical="center"/>
      <protection hidden="1"/>
    </xf>
    <xf numFmtId="0" fontId="39" fillId="19" borderId="23" xfId="0" applyFont="1" applyFill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right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left"/>
      <protection hidden="1"/>
    </xf>
    <xf numFmtId="0" fontId="40" fillId="0" borderId="14" xfId="0" applyFont="1" applyBorder="1" applyAlignment="1" applyProtection="1">
      <alignment horizontal="left"/>
      <protection hidden="1"/>
    </xf>
    <xf numFmtId="0" fontId="41" fillId="0" borderId="16" xfId="0" applyFont="1" applyBorder="1" applyAlignment="1" applyProtection="1">
      <alignment/>
      <protection hidden="1"/>
    </xf>
    <xf numFmtId="0" fontId="41" fillId="0" borderId="17" xfId="0" applyFont="1" applyBorder="1" applyAlignment="1" applyProtection="1">
      <alignment horizontal="center"/>
      <protection hidden="1"/>
    </xf>
    <xf numFmtId="0" fontId="41" fillId="0" borderId="18" xfId="0" applyFont="1" applyBorder="1" applyAlignment="1" applyProtection="1">
      <alignment horizontal="left"/>
      <protection hidden="1"/>
    </xf>
    <xf numFmtId="0" fontId="41" fillId="0" borderId="17" xfId="0" applyFont="1" applyBorder="1" applyAlignment="1" applyProtection="1">
      <alignment horizontal="left"/>
      <protection hidden="1"/>
    </xf>
    <xf numFmtId="0" fontId="40" fillId="0" borderId="13" xfId="0" applyFont="1" applyBorder="1" applyAlignment="1" applyProtection="1">
      <alignment horizontal="right"/>
      <protection hidden="1" locked="0"/>
    </xf>
    <xf numFmtId="0" fontId="40" fillId="0" borderId="15" xfId="0" applyFont="1" applyBorder="1" applyAlignment="1" applyProtection="1">
      <alignment horizontal="left"/>
      <protection hidden="1" locked="0"/>
    </xf>
    <xf numFmtId="0" fontId="41" fillId="0" borderId="17" xfId="0" applyFont="1" applyBorder="1" applyAlignment="1" applyProtection="1">
      <alignment horizontal="right"/>
      <protection hidden="1" locked="0"/>
    </xf>
    <xf numFmtId="0" fontId="41" fillId="0" borderId="18" xfId="0" applyFont="1" applyBorder="1" applyAlignment="1" applyProtection="1">
      <alignment horizontal="left"/>
      <protection hidden="1" locked="0"/>
    </xf>
    <xf numFmtId="0" fontId="41" fillId="0" borderId="16" xfId="0" applyFont="1" applyBorder="1" applyAlignment="1" applyProtection="1">
      <alignment/>
      <protection hidden="1" locked="0"/>
    </xf>
    <xf numFmtId="0" fontId="42" fillId="0" borderId="0" xfId="46" applyFont="1" applyAlignment="1">
      <alignment/>
      <protection/>
    </xf>
    <xf numFmtId="0" fontId="42" fillId="0" borderId="0" xfId="46" applyFont="1" applyBorder="1" applyAlignment="1">
      <alignment/>
      <protection/>
    </xf>
    <xf numFmtId="0" fontId="42" fillId="0" borderId="0" xfId="46" applyFont="1" applyBorder="1" applyAlignment="1">
      <alignment horizontal="left" vertical="center" indent="1"/>
      <protection/>
    </xf>
    <xf numFmtId="0" fontId="42" fillId="0" borderId="0" xfId="46" applyFont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vertical="center"/>
      <protection/>
    </xf>
    <xf numFmtId="0" fontId="43" fillId="0" borderId="0" xfId="46" applyFont="1" applyBorder="1" applyAlignment="1">
      <alignment vertical="center"/>
      <protection/>
    </xf>
    <xf numFmtId="0" fontId="43" fillId="0" borderId="0" xfId="46" applyFont="1" applyAlignment="1">
      <alignment horizontal="center" vertical="center"/>
      <protection/>
    </xf>
    <xf numFmtId="0" fontId="42" fillId="0" borderId="17" xfId="46" applyFont="1" applyBorder="1" applyAlignment="1">
      <alignment horizontal="center" vertical="center"/>
      <protection/>
    </xf>
    <xf numFmtId="0" fontId="42" fillId="0" borderId="0" xfId="46" applyFont="1" applyAlignment="1">
      <alignment horizontal="left" vertical="center" indent="1"/>
      <protection/>
    </xf>
    <xf numFmtId="0" fontId="43" fillId="0" borderId="0" xfId="46" applyFont="1" applyBorder="1" applyAlignment="1">
      <alignment horizontal="center" vertical="center"/>
      <protection/>
    </xf>
    <xf numFmtId="0" fontId="42" fillId="0" borderId="16" xfId="46" applyFont="1" applyBorder="1" applyAlignment="1">
      <alignment horizontal="center" vertical="center"/>
      <protection/>
    </xf>
    <xf numFmtId="0" fontId="42" fillId="0" borderId="0" xfId="46" applyFont="1" applyFill="1" applyAlignment="1">
      <alignment horizontal="center" vertical="center"/>
      <protection/>
    </xf>
    <xf numFmtId="0" fontId="43" fillId="0" borderId="0" xfId="46" applyFont="1" applyFill="1" applyAlignment="1">
      <alignment horizontal="center" vertical="center"/>
      <protection/>
    </xf>
    <xf numFmtId="0" fontId="42" fillId="0" borderId="0" xfId="46" applyFont="1" applyFill="1" applyAlignment="1">
      <alignment/>
      <protection/>
    </xf>
    <xf numFmtId="0" fontId="44" fillId="0" borderId="0" xfId="46" applyFont="1" applyAlignment="1">
      <alignment horizontal="center" vertical="center"/>
      <protection/>
    </xf>
    <xf numFmtId="0" fontId="45" fillId="0" borderId="0" xfId="46" applyFont="1" applyAlignment="1">
      <alignment horizontal="center" vertical="center"/>
      <protection/>
    </xf>
    <xf numFmtId="0" fontId="42" fillId="0" borderId="13" xfId="46" applyFont="1" applyBorder="1" applyAlignment="1">
      <alignment horizontal="center" vertical="center"/>
      <protection/>
    </xf>
    <xf numFmtId="0" fontId="47" fillId="0" borderId="0" xfId="46" applyFont="1" applyBorder="1" applyAlignment="1">
      <alignment vertical="center"/>
      <protection/>
    </xf>
    <xf numFmtId="0" fontId="47" fillId="0" borderId="0" xfId="46" applyFont="1" applyFill="1" applyBorder="1" applyAlignment="1">
      <alignment vertical="center"/>
      <protection/>
    </xf>
    <xf numFmtId="0" fontId="44" fillId="0" borderId="0" xfId="46" applyFont="1" applyBorder="1" applyAlignment="1">
      <alignment horizontal="center" vertical="center"/>
      <protection/>
    </xf>
    <xf numFmtId="0" fontId="42" fillId="0" borderId="0" xfId="46" applyFont="1" applyAlignment="1">
      <alignment horizontal="right" vertical="center"/>
      <protection/>
    </xf>
    <xf numFmtId="0" fontId="42" fillId="0" borderId="0" xfId="46" applyFont="1" applyBorder="1" applyAlignment="1">
      <alignment horizontal="right" vertical="center"/>
      <protection/>
    </xf>
    <xf numFmtId="0" fontId="44" fillId="0" borderId="0" xfId="46" applyFont="1" applyFill="1" applyAlignment="1">
      <alignment horizontal="center" vertical="center"/>
      <protection/>
    </xf>
    <xf numFmtId="0" fontId="46" fillId="0" borderId="0" xfId="46" applyFont="1" applyFill="1" applyAlignment="1">
      <alignment horizontal="center" vertical="center"/>
      <protection/>
    </xf>
    <xf numFmtId="0" fontId="42" fillId="0" borderId="12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center" vertical="center"/>
      <protection/>
    </xf>
    <xf numFmtId="0" fontId="46" fillId="0" borderId="12" xfId="46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34" fillId="0" borderId="24" xfId="0" applyFont="1" applyFill="1" applyBorder="1" applyAlignment="1">
      <alignment/>
    </xf>
    <xf numFmtId="0" fontId="34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9" fillId="0" borderId="25" xfId="48" applyFont="1" applyBorder="1" applyAlignment="1">
      <alignment horizontal="center" vertical="center"/>
      <protection/>
    </xf>
    <xf numFmtId="0" fontId="60" fillId="0" borderId="26" xfId="48" applyFont="1" applyBorder="1" applyAlignment="1">
      <alignment horizontal="center" vertical="center"/>
      <protection/>
    </xf>
    <xf numFmtId="20" fontId="27" fillId="25" borderId="25" xfId="48" applyNumberFormat="1" applyFont="1" applyFill="1" applyBorder="1" applyAlignment="1">
      <alignment horizontal="center" vertical="center"/>
      <protection/>
    </xf>
    <xf numFmtId="0" fontId="19" fillId="25" borderId="27" xfId="48" applyFont="1" applyFill="1" applyBorder="1" applyAlignment="1">
      <alignment horizontal="center" vertical="center"/>
      <protection/>
    </xf>
    <xf numFmtId="0" fontId="59" fillId="0" borderId="28" xfId="48" applyFont="1" applyBorder="1" applyAlignment="1">
      <alignment horizontal="center" vertical="center"/>
      <protection/>
    </xf>
    <xf numFmtId="0" fontId="60" fillId="0" borderId="29" xfId="48" applyFont="1" applyFill="1" applyBorder="1" applyAlignment="1">
      <alignment horizontal="center" vertical="center"/>
      <protection/>
    </xf>
    <xf numFmtId="0" fontId="59" fillId="0" borderId="29" xfId="48" applyFont="1" applyBorder="1" applyAlignment="1">
      <alignment horizontal="center" vertical="center"/>
      <protection/>
    </xf>
    <xf numFmtId="0" fontId="60" fillId="0" borderId="29" xfId="48" applyFont="1" applyBorder="1" applyAlignment="1">
      <alignment horizontal="center" vertical="center"/>
      <protection/>
    </xf>
    <xf numFmtId="20" fontId="27" fillId="25" borderId="26" xfId="48" applyNumberFormat="1" applyFont="1" applyFill="1" applyBorder="1" applyAlignment="1">
      <alignment horizontal="center" vertical="center"/>
      <protection/>
    </xf>
    <xf numFmtId="0" fontId="59" fillId="0" borderId="26" xfId="48" applyFont="1" applyBorder="1" applyAlignment="1">
      <alignment horizontal="center" vertical="center"/>
      <protection/>
    </xf>
    <xf numFmtId="0" fontId="19" fillId="25" borderId="30" xfId="48" applyFont="1" applyFill="1" applyBorder="1" applyAlignment="1">
      <alignment horizontal="center" vertical="center"/>
      <protection/>
    </xf>
    <xf numFmtId="0" fontId="0" fillId="0" borderId="29" xfId="48" applyFont="1" applyFill="1" applyBorder="1" applyAlignment="1">
      <alignment horizontal="left" vertical="center" indent="2"/>
      <protection/>
    </xf>
    <xf numFmtId="0" fontId="19" fillId="0" borderId="31" xfId="48" applyFont="1" applyBorder="1" applyAlignment="1">
      <alignment horizontal="center" vertical="center"/>
      <protection/>
    </xf>
    <xf numFmtId="20" fontId="27" fillId="25" borderId="29" xfId="48" applyNumberFormat="1" applyFont="1" applyFill="1" applyBorder="1" applyAlignment="1">
      <alignment horizontal="center" vertical="center"/>
      <protection/>
    </xf>
    <xf numFmtId="20" fontId="19" fillId="25" borderId="29" xfId="48" applyNumberFormat="1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vertical="center"/>
      <protection/>
    </xf>
    <xf numFmtId="0" fontId="43" fillId="0" borderId="0" xfId="46" applyFont="1" applyFill="1" applyBorder="1" applyAlignment="1">
      <alignment vertical="center"/>
      <protection/>
    </xf>
    <xf numFmtId="0" fontId="42" fillId="0" borderId="0" xfId="46" applyFont="1" applyFill="1" applyBorder="1" applyAlignment="1">
      <alignment vertical="center"/>
      <protection/>
    </xf>
    <xf numFmtId="0" fontId="43" fillId="0" borderId="0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left" vertical="center" indent="1"/>
      <protection/>
    </xf>
    <xf numFmtId="0" fontId="44" fillId="0" borderId="0" xfId="46" applyFont="1" applyFill="1" applyBorder="1" applyAlignment="1">
      <alignment horizontal="center" vertical="center"/>
      <protection/>
    </xf>
    <xf numFmtId="0" fontId="46" fillId="0" borderId="0" xfId="46" applyFont="1" applyFill="1" applyBorder="1" applyAlignment="1">
      <alignment horizontal="center" vertical="center"/>
      <protection/>
    </xf>
    <xf numFmtId="0" fontId="9" fillId="0" borderId="0" xfId="46" applyFill="1" applyBorder="1" applyAlignment="1">
      <alignment/>
      <protection/>
    </xf>
    <xf numFmtId="0" fontId="42" fillId="0" borderId="0" xfId="46" applyFont="1" applyFill="1" applyBorder="1" applyAlignment="1">
      <alignment/>
      <protection/>
    </xf>
    <xf numFmtId="0" fontId="50" fillId="0" borderId="0" xfId="46" applyFont="1" applyFill="1" applyBorder="1" applyAlignment="1">
      <alignment vertical="center"/>
      <protection/>
    </xf>
    <xf numFmtId="0" fontId="1" fillId="0" borderId="0" xfId="48" applyAlignment="1">
      <alignment/>
      <protection/>
    </xf>
    <xf numFmtId="0" fontId="1" fillId="0" borderId="0" xfId="48">
      <alignment/>
      <protection/>
    </xf>
    <xf numFmtId="0" fontId="61" fillId="0" borderId="32" xfId="48" applyFont="1" applyBorder="1" applyAlignment="1" applyProtection="1">
      <alignment horizontal="center" vertical="center"/>
      <protection locked="0"/>
    </xf>
    <xf numFmtId="0" fontId="1" fillId="26" borderId="33" xfId="48" applyFill="1" applyBorder="1" applyAlignment="1" applyProtection="1">
      <alignment horizontal="center" vertical="center"/>
      <protection hidden="1"/>
    </xf>
    <xf numFmtId="0" fontId="1" fillId="26" borderId="34" xfId="48" applyFill="1" applyBorder="1" applyAlignment="1" applyProtection="1">
      <alignment horizontal="center" vertical="center"/>
      <protection hidden="1"/>
    </xf>
    <xf numFmtId="0" fontId="61" fillId="0" borderId="35" xfId="48" applyFont="1" applyBorder="1" applyAlignment="1" applyProtection="1">
      <alignment horizontal="center" vertical="center"/>
      <protection locked="0"/>
    </xf>
    <xf numFmtId="0" fontId="1" fillId="26" borderId="36" xfId="48" applyFill="1" applyBorder="1" applyAlignment="1" applyProtection="1">
      <alignment horizontal="center" vertical="center"/>
      <protection hidden="1"/>
    </xf>
    <xf numFmtId="0" fontId="1" fillId="26" borderId="37" xfId="48" applyFill="1" applyBorder="1" applyAlignment="1" applyProtection="1">
      <alignment horizontal="center" vertical="center"/>
      <protection hidden="1"/>
    </xf>
    <xf numFmtId="0" fontId="61" fillId="0" borderId="38" xfId="48" applyFont="1" applyBorder="1" applyAlignment="1" applyProtection="1">
      <alignment horizontal="center" vertical="center"/>
      <protection locked="0"/>
    </xf>
    <xf numFmtId="0" fontId="1" fillId="26" borderId="39" xfId="48" applyFill="1" applyBorder="1" applyAlignment="1" applyProtection="1">
      <alignment horizontal="center" vertical="center"/>
      <protection hidden="1"/>
    </xf>
    <xf numFmtId="0" fontId="1" fillId="26" borderId="40" xfId="48" applyFill="1" applyBorder="1" applyAlignment="1" applyProtection="1">
      <alignment horizontal="center" vertical="center"/>
      <protection hidden="1"/>
    </xf>
    <xf numFmtId="0" fontId="66" fillId="0" borderId="0" xfId="48" applyFont="1" applyAlignment="1">
      <alignment vertical="center"/>
      <protection/>
    </xf>
    <xf numFmtId="0" fontId="66" fillId="0" borderId="0" xfId="48" applyFont="1" applyAlignment="1">
      <alignment vertical="center" wrapText="1"/>
      <protection/>
    </xf>
    <xf numFmtId="0" fontId="65" fillId="26" borderId="31" xfId="48" applyFont="1" applyFill="1" applyBorder="1" applyAlignment="1" applyProtection="1">
      <alignment horizontal="center" vertical="center" wrapText="1"/>
      <protection hidden="1"/>
    </xf>
    <xf numFmtId="0" fontId="1" fillId="0" borderId="31" xfId="48" applyFont="1" applyFill="1" applyBorder="1" applyAlignment="1" applyProtection="1">
      <alignment horizontal="center" vertical="center" wrapText="1"/>
      <protection locked="0"/>
    </xf>
    <xf numFmtId="0" fontId="61" fillId="27" borderId="41" xfId="48" applyFont="1" applyFill="1" applyBorder="1" applyAlignment="1" applyProtection="1">
      <alignment horizontal="center" vertical="center"/>
      <protection hidden="1"/>
    </xf>
    <xf numFmtId="0" fontId="61" fillId="0" borderId="42" xfId="48" applyFont="1" applyBorder="1" applyAlignment="1" applyProtection="1">
      <alignment horizontal="center" vertical="center"/>
      <protection locked="0"/>
    </xf>
    <xf numFmtId="0" fontId="1" fillId="0" borderId="43" xfId="48" applyFont="1" applyFill="1" applyBorder="1" applyAlignment="1" applyProtection="1">
      <alignment horizontal="center" vertical="center" wrapText="1"/>
      <protection locked="0"/>
    </xf>
    <xf numFmtId="0" fontId="61" fillId="0" borderId="44" xfId="48" applyFont="1" applyFill="1" applyBorder="1" applyAlignment="1" applyProtection="1">
      <alignment horizontal="center" vertical="center"/>
      <protection locked="0"/>
    </xf>
    <xf numFmtId="2" fontId="0" fillId="26" borderId="44" xfId="0" applyNumberFormat="1" applyFill="1" applyBorder="1" applyAlignment="1" applyProtection="1">
      <alignment horizontal="center" vertical="center"/>
      <protection hidden="1"/>
    </xf>
    <xf numFmtId="0" fontId="65" fillId="26" borderId="43" xfId="48" applyFont="1" applyFill="1" applyBorder="1" applyAlignment="1" applyProtection="1">
      <alignment horizontal="center" vertical="center" wrapText="1"/>
      <protection hidden="1"/>
    </xf>
    <xf numFmtId="0" fontId="61" fillId="27" borderId="44" xfId="48" applyFont="1" applyFill="1" applyBorder="1" applyAlignment="1" applyProtection="1">
      <alignment horizontal="center" vertical="center"/>
      <protection hidden="1"/>
    </xf>
    <xf numFmtId="0" fontId="61" fillId="0" borderId="44" xfId="48" applyFont="1" applyBorder="1" applyAlignment="1" applyProtection="1">
      <alignment horizontal="center" vertical="center"/>
      <protection locked="0"/>
    </xf>
    <xf numFmtId="0" fontId="1" fillId="26" borderId="44" xfId="48" applyFill="1" applyBorder="1" applyAlignment="1" applyProtection="1">
      <alignment horizontal="center" vertical="center"/>
      <protection hidden="1"/>
    </xf>
    <xf numFmtId="0" fontId="61" fillId="27" borderId="45" xfId="48" applyFont="1" applyFill="1" applyBorder="1" applyAlignment="1" applyProtection="1">
      <alignment horizontal="center" vertical="center"/>
      <protection hidden="1"/>
    </xf>
    <xf numFmtId="0" fontId="61" fillId="27" borderId="46" xfId="48" applyFont="1" applyFill="1" applyBorder="1" applyAlignment="1" applyProtection="1">
      <alignment horizontal="center" vertical="center"/>
      <protection hidden="1"/>
    </xf>
    <xf numFmtId="0" fontId="61" fillId="0" borderId="46" xfId="48" applyFont="1" applyBorder="1" applyAlignment="1" applyProtection="1">
      <alignment horizontal="center" vertical="center"/>
      <protection locked="0"/>
    </xf>
    <xf numFmtId="0" fontId="68" fillId="0" borderId="46" xfId="48" applyFont="1" applyBorder="1" applyAlignment="1" applyProtection="1">
      <alignment horizontal="center" vertical="center"/>
      <protection locked="0"/>
    </xf>
    <xf numFmtId="0" fontId="1" fillId="26" borderId="46" xfId="48" applyFill="1" applyBorder="1" applyAlignment="1" applyProtection="1">
      <alignment horizontal="center" vertical="center"/>
      <protection hidden="1"/>
    </xf>
    <xf numFmtId="2" fontId="0" fillId="26" borderId="46" xfId="0" applyNumberFormat="1" applyFill="1" applyBorder="1" applyAlignment="1" applyProtection="1">
      <alignment horizontal="center" vertical="center"/>
      <protection hidden="1"/>
    </xf>
    <xf numFmtId="0" fontId="61" fillId="0" borderId="47" xfId="48" applyFont="1" applyBorder="1" applyAlignment="1" applyProtection="1">
      <alignment horizontal="center" vertical="center"/>
      <protection locked="0"/>
    </xf>
    <xf numFmtId="0" fontId="61" fillId="0" borderId="48" xfId="48" applyFont="1" applyBorder="1" applyAlignment="1" applyProtection="1">
      <alignment horizontal="center" vertical="center"/>
      <protection locked="0"/>
    </xf>
    <xf numFmtId="0" fontId="61" fillId="0" borderId="49" xfId="48" applyFont="1" applyBorder="1" applyAlignment="1" applyProtection="1">
      <alignment horizontal="center" vertical="center"/>
      <protection locked="0"/>
    </xf>
    <xf numFmtId="0" fontId="61" fillId="27" borderId="49" xfId="48" applyFont="1" applyFill="1" applyBorder="1" applyAlignment="1" applyProtection="1">
      <alignment horizontal="center" vertical="center"/>
      <protection hidden="1"/>
    </xf>
    <xf numFmtId="0" fontId="1" fillId="26" borderId="49" xfId="48" applyFill="1" applyBorder="1" applyAlignment="1" applyProtection="1">
      <alignment horizontal="center" vertical="center"/>
      <protection hidden="1"/>
    </xf>
    <xf numFmtId="2" fontId="0" fillId="26" borderId="49" xfId="0" applyNumberFormat="1" applyFill="1" applyBorder="1" applyAlignment="1" applyProtection="1">
      <alignment horizontal="center" vertical="center"/>
      <protection hidden="1"/>
    </xf>
    <xf numFmtId="0" fontId="61" fillId="0" borderId="33" xfId="48" applyFont="1" applyBorder="1" applyAlignment="1" applyProtection="1">
      <alignment horizontal="center" vertical="center"/>
      <protection locked="0"/>
    </xf>
    <xf numFmtId="0" fontId="61" fillId="0" borderId="50" xfId="48" applyFont="1" applyBorder="1" applyAlignment="1" applyProtection="1">
      <alignment horizontal="center" vertical="center"/>
      <protection locked="0"/>
    </xf>
    <xf numFmtId="0" fontId="61" fillId="27" borderId="35" xfId="48" applyFont="1" applyFill="1" applyBorder="1" applyAlignment="1" applyProtection="1">
      <alignment horizontal="center" vertical="center"/>
      <protection hidden="1"/>
    </xf>
    <xf numFmtId="0" fontId="61" fillId="0" borderId="46" xfId="48" applyFont="1" applyFill="1" applyBorder="1" applyAlignment="1" applyProtection="1">
      <alignment horizontal="center" vertical="center"/>
      <protection hidden="1"/>
    </xf>
    <xf numFmtId="0" fontId="61" fillId="0" borderId="49" xfId="48" applyFont="1" applyFill="1" applyBorder="1" applyAlignment="1" applyProtection="1">
      <alignment horizontal="center" vertical="center"/>
      <protection locked="0"/>
    </xf>
    <xf numFmtId="0" fontId="61" fillId="0" borderId="33" xfId="48" applyFont="1" applyFill="1" applyBorder="1" applyAlignment="1" applyProtection="1">
      <alignment horizontal="center" vertical="center"/>
      <protection hidden="1"/>
    </xf>
    <xf numFmtId="0" fontId="61" fillId="0" borderId="50" xfId="48" applyFont="1" applyFill="1" applyBorder="1" applyAlignment="1" applyProtection="1">
      <alignment horizontal="center" vertical="center"/>
      <protection locked="0"/>
    </xf>
    <xf numFmtId="0" fontId="61" fillId="0" borderId="35" xfId="48" applyFont="1" applyFill="1" applyBorder="1" applyAlignment="1" applyProtection="1">
      <alignment horizontal="center" vertical="center"/>
      <protection locked="0"/>
    </xf>
    <xf numFmtId="0" fontId="67" fillId="0" borderId="46" xfId="48" applyFont="1" applyBorder="1" applyAlignment="1" applyProtection="1">
      <alignment horizontal="center" vertical="center"/>
      <protection locked="0"/>
    </xf>
    <xf numFmtId="0" fontId="67" fillId="0" borderId="49" xfId="48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8" fillId="0" borderId="27" xfId="48" applyFont="1" applyBorder="1" applyAlignment="1">
      <alignment horizontal="center" vertical="center"/>
      <protection/>
    </xf>
    <xf numFmtId="0" fontId="58" fillId="0" borderId="30" xfId="48" applyFont="1" applyBorder="1" applyAlignment="1">
      <alignment horizontal="center" vertical="center"/>
      <protection/>
    </xf>
    <xf numFmtId="0" fontId="58" fillId="0" borderId="41" xfId="48" applyFont="1" applyBorder="1" applyAlignment="1">
      <alignment horizontal="center" vertical="center"/>
      <protection/>
    </xf>
    <xf numFmtId="0" fontId="60" fillId="0" borderId="26" xfId="48" applyFont="1" applyFill="1" applyBorder="1" applyAlignment="1">
      <alignment horizontal="center" vertical="center"/>
      <protection/>
    </xf>
    <xf numFmtId="0" fontId="60" fillId="0" borderId="43" xfId="48" applyFont="1" applyFill="1" applyBorder="1" applyAlignment="1">
      <alignment horizontal="center" vertical="center"/>
      <protection/>
    </xf>
    <xf numFmtId="0" fontId="23" fillId="0" borderId="16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1" fillId="27" borderId="51" xfId="48" applyFont="1" applyFill="1" applyBorder="1" applyAlignment="1" applyProtection="1">
      <alignment horizontal="center" vertical="center"/>
      <protection hidden="1"/>
    </xf>
    <xf numFmtId="0" fontId="61" fillId="0" borderId="52" xfId="48" applyFont="1" applyBorder="1" applyAlignment="1" applyProtection="1">
      <alignment horizontal="center" vertical="center"/>
      <protection locked="0"/>
    </xf>
    <xf numFmtId="0" fontId="61" fillId="0" borderId="53" xfId="48" applyFont="1" applyBorder="1" applyAlignment="1" applyProtection="1">
      <alignment horizontal="center" vertical="center"/>
      <protection locked="0"/>
    </xf>
    <xf numFmtId="0" fontId="1" fillId="0" borderId="45" xfId="48" applyBorder="1" applyAlignment="1" applyProtection="1">
      <alignment vertical="center"/>
      <protection locked="0"/>
    </xf>
    <xf numFmtId="0" fontId="1" fillId="0" borderId="54" xfId="48" applyBorder="1" applyAlignment="1" applyProtection="1">
      <alignment vertical="center"/>
      <protection locked="0"/>
    </xf>
    <xf numFmtId="0" fontId="1" fillId="0" borderId="47" xfId="48" applyBorder="1" applyAlignment="1" applyProtection="1">
      <alignment vertical="center"/>
      <protection locked="0"/>
    </xf>
    <xf numFmtId="0" fontId="1" fillId="0" borderId="55" xfId="48" applyBorder="1" applyAlignment="1" applyProtection="1">
      <alignment vertical="center"/>
      <protection locked="0"/>
    </xf>
    <xf numFmtId="0" fontId="1" fillId="0" borderId="48" xfId="48" applyBorder="1" applyAlignment="1" applyProtection="1">
      <alignment vertical="center"/>
      <protection locked="0"/>
    </xf>
    <xf numFmtId="0" fontId="1" fillId="0" borderId="56" xfId="48" applyBorder="1" applyAlignment="1" applyProtection="1">
      <alignment vertical="center"/>
      <protection locked="0"/>
    </xf>
    <xf numFmtId="0" fontId="23" fillId="0" borderId="20" xfId="0" applyFont="1" applyBorder="1" applyAlignment="1">
      <alignment horizontal="right"/>
    </xf>
    <xf numFmtId="0" fontId="1" fillId="0" borderId="57" xfId="48" applyFont="1" applyFill="1" applyBorder="1" applyAlignment="1" applyProtection="1">
      <alignment horizontal="center" vertical="center" wrapText="1"/>
      <protection locked="0"/>
    </xf>
    <xf numFmtId="0" fontId="1" fillId="0" borderId="58" xfId="48" applyBorder="1" applyAlignment="1" applyProtection="1">
      <alignment vertical="center"/>
      <protection locked="0"/>
    </xf>
    <xf numFmtId="0" fontId="61" fillId="0" borderId="59" xfId="48" applyFont="1" applyBorder="1" applyAlignment="1" applyProtection="1">
      <alignment horizontal="center" vertical="center"/>
      <protection locked="0"/>
    </xf>
    <xf numFmtId="0" fontId="61" fillId="0" borderId="60" xfId="48" applyFont="1" applyBorder="1" applyAlignment="1" applyProtection="1">
      <alignment horizontal="center" vertical="center"/>
      <protection locked="0"/>
    </xf>
    <xf numFmtId="0" fontId="61" fillId="0" borderId="61" xfId="48" applyFont="1" applyBorder="1" applyAlignment="1" applyProtection="1">
      <alignment horizontal="center" vertical="center"/>
      <protection locked="0"/>
    </xf>
    <xf numFmtId="0" fontId="61" fillId="27" borderId="61" xfId="48" applyFont="1" applyFill="1" applyBorder="1" applyAlignment="1" applyProtection="1">
      <alignment horizontal="center" vertical="center"/>
      <protection hidden="1"/>
    </xf>
    <xf numFmtId="0" fontId="61" fillId="27" borderId="39" xfId="48" applyFont="1" applyFill="1" applyBorder="1" applyAlignment="1" applyProtection="1">
      <alignment horizontal="center" vertical="center"/>
      <protection hidden="1"/>
    </xf>
    <xf numFmtId="0" fontId="67" fillId="0" borderId="61" xfId="48" applyFont="1" applyBorder="1" applyAlignment="1" applyProtection="1">
      <alignment horizontal="center" vertical="center"/>
      <protection locked="0"/>
    </xf>
    <xf numFmtId="0" fontId="61" fillId="0" borderId="61" xfId="48" applyFont="1" applyFill="1" applyBorder="1" applyAlignment="1" applyProtection="1">
      <alignment horizontal="center" vertical="center"/>
      <protection locked="0"/>
    </xf>
    <xf numFmtId="0" fontId="1" fillId="0" borderId="33" xfId="48" applyBorder="1" applyAlignment="1" applyProtection="1">
      <alignment vertical="center"/>
      <protection locked="0"/>
    </xf>
    <xf numFmtId="0" fontId="1" fillId="0" borderId="50" xfId="48" applyBorder="1" applyAlignment="1" applyProtection="1">
      <alignment vertical="center"/>
      <protection locked="0"/>
    </xf>
    <xf numFmtId="0" fontId="1" fillId="0" borderId="35" xfId="48" applyBorder="1" applyAlignment="1" applyProtection="1">
      <alignment vertical="center"/>
      <protection locked="0"/>
    </xf>
    <xf numFmtId="0" fontId="1" fillId="0" borderId="62" xfId="48" applyFont="1" applyFill="1" applyBorder="1" applyAlignment="1" applyProtection="1">
      <alignment horizontal="center" vertical="center" wrapText="1"/>
      <protection locked="0"/>
    </xf>
    <xf numFmtId="0" fontId="61" fillId="0" borderId="54" xfId="48" applyFont="1" applyBorder="1" applyAlignment="1" applyProtection="1">
      <alignment horizontal="center" vertical="center"/>
      <protection locked="0"/>
    </xf>
    <xf numFmtId="0" fontId="61" fillId="0" borderId="55" xfId="48" applyFont="1" applyBorder="1" applyAlignment="1" applyProtection="1">
      <alignment horizontal="center" vertical="center"/>
      <protection locked="0"/>
    </xf>
    <xf numFmtId="0" fontId="61" fillId="27" borderId="56" xfId="48" applyFont="1" applyFill="1" applyBorder="1" applyAlignment="1" applyProtection="1">
      <alignment horizontal="center" vertical="center"/>
      <protection hidden="1"/>
    </xf>
    <xf numFmtId="2" fontId="0" fillId="26" borderId="33" xfId="0" applyNumberFormat="1" applyFill="1" applyBorder="1" applyAlignment="1" applyProtection="1">
      <alignment horizontal="center" vertical="center"/>
      <protection hidden="1"/>
    </xf>
    <xf numFmtId="2" fontId="0" fillId="26" borderId="50" xfId="0" applyNumberFormat="1" applyFill="1" applyBorder="1" applyAlignment="1" applyProtection="1">
      <alignment horizontal="center" vertical="center"/>
      <protection hidden="1"/>
    </xf>
    <xf numFmtId="2" fontId="0" fillId="26" borderId="35" xfId="0" applyNumberFormat="1" applyFill="1" applyBorder="1" applyAlignment="1" applyProtection="1">
      <alignment horizontal="center" vertical="center"/>
      <protection hidden="1"/>
    </xf>
    <xf numFmtId="2" fontId="0" fillId="26" borderId="39" xfId="0" applyNumberFormat="1" applyFill="1" applyBorder="1" applyAlignment="1" applyProtection="1">
      <alignment horizontal="center" vertical="center"/>
      <protection hidden="1"/>
    </xf>
    <xf numFmtId="2" fontId="0" fillId="26" borderId="54" xfId="0" applyNumberFormat="1" applyFill="1" applyBorder="1" applyAlignment="1" applyProtection="1">
      <alignment horizontal="center" vertical="center"/>
      <protection hidden="1"/>
    </xf>
    <xf numFmtId="2" fontId="0" fillId="26" borderId="55" xfId="0" applyNumberFormat="1" applyFill="1" applyBorder="1" applyAlignment="1" applyProtection="1">
      <alignment horizontal="center" vertical="center"/>
      <protection hidden="1"/>
    </xf>
    <xf numFmtId="2" fontId="0" fillId="26" borderId="56" xfId="0" applyNumberFormat="1" applyFill="1" applyBorder="1" applyAlignment="1" applyProtection="1">
      <alignment horizontal="center" vertical="center"/>
      <protection hidden="1"/>
    </xf>
    <xf numFmtId="0" fontId="69" fillId="0" borderId="0" xfId="48" applyFont="1" applyAlignment="1">
      <alignment vertical="center"/>
      <protection/>
    </xf>
    <xf numFmtId="0" fontId="60" fillId="0" borderId="0" xfId="48" applyFont="1" applyFill="1" applyBorder="1" applyAlignment="1">
      <alignment horizontal="center" vertical="center"/>
      <protection/>
    </xf>
    <xf numFmtId="0" fontId="60" fillId="0" borderId="63" xfId="48" applyFont="1" applyFill="1" applyBorder="1" applyAlignment="1">
      <alignment horizontal="center" vertical="center"/>
      <protection/>
    </xf>
    <xf numFmtId="0" fontId="19" fillId="0" borderId="29" xfId="48" applyFont="1" applyBorder="1" applyAlignment="1">
      <alignment horizontal="center" vertical="center"/>
      <protection/>
    </xf>
    <xf numFmtId="0" fontId="19" fillId="25" borderId="64" xfId="48" applyFont="1" applyFill="1" applyBorder="1" applyAlignment="1">
      <alignment horizontal="center" vertical="center"/>
      <protection/>
    </xf>
    <xf numFmtId="0" fontId="19" fillId="25" borderId="29" xfId="48" applyFont="1" applyFill="1" applyBorder="1" applyAlignment="1">
      <alignment horizontal="center" vertical="center"/>
      <protection/>
    </xf>
    <xf numFmtId="0" fontId="69" fillId="0" borderId="0" xfId="48" applyFont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69" fillId="0" borderId="0" xfId="48" applyFont="1" applyFill="1" applyBorder="1" applyAlignment="1">
      <alignment vertical="center"/>
      <protection/>
    </xf>
    <xf numFmtId="0" fontId="70" fillId="0" borderId="0" xfId="48" applyFont="1" applyAlignment="1">
      <alignment horizontal="left" vertical="center"/>
      <protection/>
    </xf>
    <xf numFmtId="0" fontId="69" fillId="0" borderId="0" xfId="48" applyFont="1" applyBorder="1" applyAlignment="1">
      <alignment horizontal="center" vertical="center"/>
      <protection/>
    </xf>
    <xf numFmtId="0" fontId="69" fillId="0" borderId="0" xfId="48" applyFont="1" applyBorder="1" applyAlignment="1">
      <alignment vertical="center"/>
      <protection/>
    </xf>
    <xf numFmtId="0" fontId="1" fillId="0" borderId="55" xfId="48" applyBorder="1" applyAlignment="1" applyProtection="1">
      <alignment vertical="center" wrapText="1"/>
      <protection locked="0"/>
    </xf>
    <xf numFmtId="0" fontId="2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0" fillId="0" borderId="23" xfId="0" applyFont="1" applyBorder="1" applyAlignment="1">
      <alignment/>
    </xf>
    <xf numFmtId="0" fontId="69" fillId="0" borderId="44" xfId="0" applyFont="1" applyBorder="1" applyAlignment="1">
      <alignment/>
    </xf>
    <xf numFmtId="0" fontId="69" fillId="0" borderId="44" xfId="0" applyFont="1" applyBorder="1" applyAlignment="1">
      <alignment vertical="center"/>
    </xf>
    <xf numFmtId="0" fontId="23" fillId="0" borderId="16" xfId="0" applyFont="1" applyBorder="1" applyAlignment="1">
      <alignment/>
    </xf>
    <xf numFmtId="0" fontId="23" fillId="0" borderId="11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65" xfId="0" applyFont="1" applyBorder="1" applyAlignment="1">
      <alignment horizontal="right"/>
    </xf>
    <xf numFmtId="0" fontId="79" fillId="0" borderId="44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19" fillId="28" borderId="66" xfId="48" applyFont="1" applyFill="1" applyBorder="1" applyAlignment="1">
      <alignment horizontal="left" vertical="center" indent="2"/>
      <protection/>
    </xf>
    <xf numFmtId="0" fontId="19" fillId="29" borderId="26" xfId="48" applyFont="1" applyFill="1" applyBorder="1" applyAlignment="1">
      <alignment horizontal="left" vertical="center" indent="2"/>
      <protection/>
    </xf>
    <xf numFmtId="0" fontId="19" fillId="29" borderId="66" xfId="48" applyFont="1" applyFill="1" applyBorder="1" applyAlignment="1">
      <alignment horizontal="left" vertical="center" indent="2"/>
      <protection/>
    </xf>
    <xf numFmtId="0" fontId="19" fillId="29" borderId="67" xfId="48" applyFont="1" applyFill="1" applyBorder="1" applyAlignment="1">
      <alignment horizontal="left" vertical="center" indent="2"/>
      <protection/>
    </xf>
    <xf numFmtId="0" fontId="19" fillId="29" borderId="30" xfId="48" applyFont="1" applyFill="1" applyBorder="1" applyAlignment="1">
      <alignment horizontal="left" vertical="center" indent="2"/>
      <protection/>
    </xf>
    <xf numFmtId="0" fontId="27" fillId="29" borderId="67" xfId="48" applyFont="1" applyFill="1" applyBorder="1" applyAlignment="1">
      <alignment horizontal="center" vertical="center"/>
      <protection/>
    </xf>
    <xf numFmtId="0" fontId="19" fillId="29" borderId="68" xfId="48" applyFont="1" applyFill="1" applyBorder="1" applyAlignment="1">
      <alignment horizontal="left" vertical="center" indent="2"/>
      <protection/>
    </xf>
    <xf numFmtId="0" fontId="27" fillId="28" borderId="67" xfId="48" applyFont="1" applyFill="1" applyBorder="1" applyAlignment="1">
      <alignment horizontal="center" vertical="center"/>
      <protection/>
    </xf>
    <xf numFmtId="0" fontId="19" fillId="28" borderId="68" xfId="48" applyFont="1" applyFill="1" applyBorder="1" applyAlignment="1">
      <alignment horizontal="left" vertical="center" indent="2"/>
      <protection/>
    </xf>
    <xf numFmtId="0" fontId="70" fillId="0" borderId="44" xfId="48" applyFont="1" applyFill="1" applyBorder="1" applyAlignment="1">
      <alignment horizontal="left" vertical="center"/>
      <protection/>
    </xf>
    <xf numFmtId="0" fontId="19" fillId="0" borderId="44" xfId="48" applyFont="1" applyFill="1" applyBorder="1" applyAlignment="1">
      <alignment horizontal="left" vertical="center"/>
      <protection/>
    </xf>
    <xf numFmtId="0" fontId="71" fillId="0" borderId="44" xfId="48" applyFont="1" applyFill="1" applyBorder="1" applyAlignment="1">
      <alignment horizontal="left" vertical="center"/>
      <protection/>
    </xf>
    <xf numFmtId="0" fontId="0" fillId="0" borderId="44" xfId="0" applyFont="1" applyBorder="1" applyAlignment="1">
      <alignment vertical="center"/>
    </xf>
    <xf numFmtId="0" fontId="2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" fontId="34" fillId="0" borderId="0" xfId="0" applyNumberFormat="1" applyFont="1" applyFill="1" applyBorder="1" applyAlignment="1">
      <alignment horizontal="left"/>
    </xf>
    <xf numFmtId="1" fontId="34" fillId="0" borderId="24" xfId="0" applyNumberFormat="1" applyFont="1" applyFill="1" applyBorder="1" applyAlignment="1">
      <alignment horizontal="left"/>
    </xf>
    <xf numFmtId="0" fontId="1" fillId="0" borderId="54" xfId="48" applyBorder="1" applyAlignment="1" applyProtection="1">
      <alignment vertical="center" wrapText="1"/>
      <protection locked="0"/>
    </xf>
    <xf numFmtId="0" fontId="34" fillId="0" borderId="0" xfId="0" applyFont="1" applyFill="1" applyBorder="1" applyAlignment="1">
      <alignment horizontal="left"/>
    </xf>
    <xf numFmtId="0" fontId="34" fillId="0" borderId="24" xfId="0" applyFont="1" applyFill="1" applyBorder="1" applyAlignment="1">
      <alignment horizontal="left"/>
    </xf>
    <xf numFmtId="0" fontId="61" fillId="0" borderId="59" xfId="48" applyFont="1" applyFill="1" applyBorder="1" applyAlignment="1" applyProtection="1">
      <alignment horizontal="center" vertical="center"/>
      <protection hidden="1"/>
    </xf>
    <xf numFmtId="0" fontId="61" fillId="0" borderId="69" xfId="48" applyFont="1" applyFill="1" applyBorder="1" applyAlignment="1" applyProtection="1">
      <alignment horizontal="center" vertical="center"/>
      <protection locked="0"/>
    </xf>
    <xf numFmtId="0" fontId="61" fillId="0" borderId="32" xfId="48" applyFont="1" applyFill="1" applyBorder="1" applyAlignment="1" applyProtection="1">
      <alignment horizontal="center" vertical="center"/>
      <protection locked="0"/>
    </xf>
    <xf numFmtId="0" fontId="61" fillId="0" borderId="41" xfId="48" applyFont="1" applyFill="1" applyBorder="1" applyAlignment="1" applyProtection="1">
      <alignment horizontal="center" vertical="center"/>
      <protection locked="0"/>
    </xf>
    <xf numFmtId="0" fontId="70" fillId="0" borderId="44" xfId="48" applyFont="1" applyFill="1" applyBorder="1" applyAlignment="1">
      <alignment vertical="center"/>
      <protection/>
    </xf>
    <xf numFmtId="0" fontId="19" fillId="30" borderId="67" xfId="48" applyFont="1" applyFill="1" applyBorder="1" applyAlignment="1">
      <alignment horizontal="left" vertical="center" indent="2"/>
      <protection/>
    </xf>
    <xf numFmtId="0" fontId="19" fillId="30" borderId="26" xfId="48" applyFont="1" applyFill="1" applyBorder="1" applyAlignment="1">
      <alignment horizontal="left" vertical="center" indent="2"/>
      <protection/>
    </xf>
    <xf numFmtId="0" fontId="19" fillId="30" borderId="66" xfId="48" applyFont="1" applyFill="1" applyBorder="1" applyAlignment="1">
      <alignment horizontal="left" vertical="center" indent="2"/>
      <protection/>
    </xf>
    <xf numFmtId="0" fontId="19" fillId="30" borderId="30" xfId="48" applyFont="1" applyFill="1" applyBorder="1" applyAlignment="1">
      <alignment horizontal="left" vertical="center" indent="2"/>
      <protection/>
    </xf>
    <xf numFmtId="0" fontId="60" fillId="0" borderId="30" xfId="48" applyFont="1" applyFill="1" applyBorder="1" applyAlignment="1">
      <alignment horizontal="center" vertical="center"/>
      <protection/>
    </xf>
    <xf numFmtId="0" fontId="60" fillId="0" borderId="41" xfId="48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right"/>
    </xf>
    <xf numFmtId="0" fontId="72" fillId="0" borderId="54" xfId="48" applyFont="1" applyBorder="1" applyAlignment="1" applyProtection="1">
      <alignment horizontal="center" vertical="center"/>
      <protection locked="0"/>
    </xf>
    <xf numFmtId="0" fontId="72" fillId="0" borderId="46" xfId="48" applyFont="1" applyBorder="1" applyAlignment="1" applyProtection="1">
      <alignment horizontal="center" vertical="center"/>
      <protection locked="0"/>
    </xf>
    <xf numFmtId="0" fontId="73" fillId="0" borderId="49" xfId="48" applyFont="1" applyBorder="1" applyAlignment="1" applyProtection="1">
      <alignment horizontal="center" vertical="center"/>
      <protection locked="0"/>
    </xf>
    <xf numFmtId="0" fontId="73" fillId="27" borderId="49" xfId="48" applyFont="1" applyFill="1" applyBorder="1" applyAlignment="1" applyProtection="1">
      <alignment horizontal="center" vertical="center"/>
      <protection hidden="1"/>
    </xf>
    <xf numFmtId="20" fontId="27" fillId="25" borderId="25" xfId="48" applyNumberFormat="1" applyFont="1" applyFill="1" applyBorder="1" applyAlignment="1">
      <alignment horizontal="center" vertical="center" wrapText="1"/>
      <protection/>
    </xf>
    <xf numFmtId="0" fontId="19" fillId="25" borderId="27" xfId="48" applyFont="1" applyFill="1" applyBorder="1" applyAlignment="1">
      <alignment horizontal="center" vertical="center" wrapText="1"/>
      <protection/>
    </xf>
    <xf numFmtId="0" fontId="69" fillId="0" borderId="0" xfId="48" applyFont="1" applyAlignment="1">
      <alignment horizontal="center" vertical="center" wrapText="1"/>
      <protection/>
    </xf>
    <xf numFmtId="20" fontId="27" fillId="25" borderId="26" xfId="48" applyNumberFormat="1" applyFont="1" applyFill="1" applyBorder="1" applyAlignment="1">
      <alignment horizontal="center" vertical="center" wrapText="1"/>
      <protection/>
    </xf>
    <xf numFmtId="0" fontId="19" fillId="25" borderId="30" xfId="48" applyFont="1" applyFill="1" applyBorder="1" applyAlignment="1">
      <alignment horizontal="center" vertical="center" wrapText="1"/>
      <protection/>
    </xf>
    <xf numFmtId="0" fontId="69" fillId="0" borderId="20" xfId="0" applyFont="1" applyFill="1" applyBorder="1" applyAlignment="1">
      <alignment/>
    </xf>
    <xf numFmtId="0" fontId="69" fillId="0" borderId="16" xfId="0" applyFont="1" applyBorder="1" applyAlignment="1">
      <alignment/>
    </xf>
    <xf numFmtId="0" fontId="69" fillId="0" borderId="18" xfId="0" applyFont="1" applyFill="1" applyBorder="1" applyAlignment="1">
      <alignment/>
    </xf>
    <xf numFmtId="0" fontId="1" fillId="0" borderId="60" xfId="48" applyBorder="1" applyAlignment="1" applyProtection="1">
      <alignment vertical="center"/>
      <protection locked="0"/>
    </xf>
    <xf numFmtId="0" fontId="1" fillId="0" borderId="39" xfId="48" applyBorder="1" applyAlignment="1" applyProtection="1">
      <alignment vertical="center"/>
      <protection locked="0"/>
    </xf>
    <xf numFmtId="0" fontId="72" fillId="0" borderId="61" xfId="48" applyFont="1" applyBorder="1" applyAlignment="1" applyProtection="1">
      <alignment horizontal="center" vertical="center"/>
      <protection locked="0"/>
    </xf>
    <xf numFmtId="0" fontId="61" fillId="27" borderId="70" xfId="48" applyFont="1" applyFill="1" applyBorder="1" applyAlignment="1" applyProtection="1">
      <alignment horizontal="center" vertical="center"/>
      <protection hidden="1"/>
    </xf>
    <xf numFmtId="0" fontId="1" fillId="26" borderId="61" xfId="48" applyFill="1" applyBorder="1" applyAlignment="1" applyProtection="1">
      <alignment horizontal="center" vertical="center"/>
      <protection hidden="1"/>
    </xf>
    <xf numFmtId="2" fontId="0" fillId="26" borderId="61" xfId="0" applyNumberFormat="1" applyFill="1" applyBorder="1" applyAlignment="1" applyProtection="1">
      <alignment horizontal="center" vertical="center"/>
      <protection hidden="1"/>
    </xf>
    <xf numFmtId="0" fontId="61" fillId="0" borderId="56" xfId="48" applyFont="1" applyBorder="1" applyAlignment="1" applyProtection="1">
      <alignment horizontal="center" vertical="center"/>
      <protection locked="0"/>
    </xf>
    <xf numFmtId="0" fontId="61" fillId="0" borderId="51" xfId="48" applyFont="1" applyFill="1" applyBorder="1" applyAlignment="1" applyProtection="1">
      <alignment horizontal="center" vertical="center"/>
      <protection hidden="1"/>
    </xf>
    <xf numFmtId="0" fontId="61" fillId="0" borderId="52" xfId="48" applyFont="1" applyFill="1" applyBorder="1" applyAlignment="1" applyProtection="1">
      <alignment horizontal="center" vertical="center"/>
      <protection locked="0"/>
    </xf>
    <xf numFmtId="0" fontId="61" fillId="0" borderId="53" xfId="48" applyFont="1" applyFill="1" applyBorder="1" applyAlignment="1" applyProtection="1">
      <alignment horizontal="center" vertical="center"/>
      <protection locked="0"/>
    </xf>
    <xf numFmtId="0" fontId="1" fillId="0" borderId="70" xfId="48" applyBorder="1" applyAlignment="1" applyProtection="1">
      <alignment vertical="center"/>
      <protection locked="0"/>
    </xf>
    <xf numFmtId="0" fontId="61" fillId="0" borderId="71" xfId="48" applyFont="1" applyBorder="1" applyAlignment="1" applyProtection="1">
      <alignment horizontal="center" vertical="center"/>
      <protection locked="0"/>
    </xf>
    <xf numFmtId="0" fontId="19" fillId="31" borderId="67" xfId="48" applyFont="1" applyFill="1" applyBorder="1" applyAlignment="1">
      <alignment horizontal="left" vertical="center" indent="2"/>
      <protection/>
    </xf>
    <xf numFmtId="0" fontId="19" fillId="31" borderId="26" xfId="48" applyFont="1" applyFill="1" applyBorder="1" applyAlignment="1">
      <alignment horizontal="left" vertical="center" indent="2"/>
      <protection/>
    </xf>
    <xf numFmtId="0" fontId="19" fillId="31" borderId="66" xfId="48" applyFont="1" applyFill="1" applyBorder="1" applyAlignment="1">
      <alignment horizontal="left" vertical="center" indent="2"/>
      <protection/>
    </xf>
    <xf numFmtId="0" fontId="19" fillId="31" borderId="30" xfId="48" applyFont="1" applyFill="1" applyBorder="1" applyAlignment="1">
      <alignment horizontal="left" vertical="center" indent="2"/>
      <protection/>
    </xf>
    <xf numFmtId="20" fontId="19" fillId="25" borderId="30" xfId="48" applyNumberFormat="1" applyFont="1" applyFill="1" applyBorder="1" applyAlignment="1">
      <alignment horizontal="center" vertical="center"/>
      <protection/>
    </xf>
    <xf numFmtId="0" fontId="71" fillId="0" borderId="44" xfId="48" applyFont="1" applyFill="1" applyBorder="1" applyAlignment="1">
      <alignment vertical="center"/>
      <protection/>
    </xf>
    <xf numFmtId="0" fontId="27" fillId="29" borderId="72" xfId="48" applyFont="1" applyFill="1" applyBorder="1" applyAlignment="1">
      <alignment horizontal="center" vertical="center"/>
      <protection/>
    </xf>
    <xf numFmtId="0" fontId="19" fillId="29" borderId="73" xfId="48" applyFont="1" applyFill="1" applyBorder="1" applyAlignment="1">
      <alignment horizontal="left" vertical="center" indent="2"/>
      <protection/>
    </xf>
    <xf numFmtId="0" fontId="19" fillId="29" borderId="74" xfId="48" applyFont="1" applyFill="1" applyBorder="1" applyAlignment="1">
      <alignment horizontal="left" vertical="center" indent="2"/>
      <protection/>
    </xf>
    <xf numFmtId="0" fontId="19" fillId="0" borderId="0" xfId="48" applyFont="1" applyFill="1" applyBorder="1" applyAlignment="1">
      <alignment horizontal="left" vertical="center" indent="2"/>
      <protection/>
    </xf>
    <xf numFmtId="0" fontId="19" fillId="30" borderId="67" xfId="48" applyFont="1" applyFill="1" applyBorder="1" applyAlignment="1">
      <alignment horizontal="center" vertical="center"/>
      <protection/>
    </xf>
    <xf numFmtId="0" fontId="19" fillId="29" borderId="67" xfId="48" applyFont="1" applyFill="1" applyBorder="1" applyAlignment="1">
      <alignment horizontal="center" vertical="center"/>
      <protection/>
    </xf>
    <xf numFmtId="0" fontId="19" fillId="31" borderId="67" xfId="48" applyFont="1" applyFill="1" applyBorder="1" applyAlignment="1">
      <alignment horizontal="center" vertical="center"/>
      <protection/>
    </xf>
    <xf numFmtId="0" fontId="19" fillId="31" borderId="29" xfId="48" applyFont="1" applyFill="1" applyBorder="1" applyAlignment="1">
      <alignment horizontal="center" vertical="center" wrapText="1"/>
      <protection/>
    </xf>
    <xf numFmtId="0" fontId="59" fillId="0" borderId="63" xfId="48" applyFont="1" applyBorder="1" applyAlignment="1">
      <alignment horizontal="center" vertical="center"/>
      <protection/>
    </xf>
    <xf numFmtId="0" fontId="27" fillId="0" borderId="0" xfId="48" applyFont="1" applyFill="1" applyBorder="1" applyAlignment="1">
      <alignment vertical="center" wrapText="1"/>
      <protection/>
    </xf>
    <xf numFmtId="164" fontId="0" fillId="24" borderId="2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47" applyFont="1" applyBorder="1" applyAlignment="1">
      <alignment horizontal="center" vertical="center" wrapText="1"/>
      <protection/>
    </xf>
    <xf numFmtId="0" fontId="37" fillId="0" borderId="0" xfId="0" applyFont="1" applyBorder="1" applyAlignment="1" applyProtection="1">
      <alignment horizont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10" xfId="0" applyFont="1" applyFill="1" applyBorder="1" applyAlignment="1" applyProtection="1">
      <alignment horizontal="center" vertical="center"/>
      <protection hidden="1"/>
    </xf>
    <xf numFmtId="0" fontId="38" fillId="19" borderId="19" xfId="0" applyFont="1" applyFill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left" vertical="center" indent="1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38" fillId="32" borderId="20" xfId="0" applyFont="1" applyFill="1" applyBorder="1" applyAlignment="1" applyProtection="1">
      <alignment horizontal="center"/>
      <protection hidden="1"/>
    </xf>
    <xf numFmtId="0" fontId="40" fillId="0" borderId="22" xfId="0" applyNumberFormat="1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left" vertical="center"/>
      <protection hidden="1"/>
    </xf>
    <xf numFmtId="0" fontId="48" fillId="0" borderId="19" xfId="0" applyNumberFormat="1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2" fontId="40" fillId="0" borderId="19" xfId="0" applyNumberFormat="1" applyFont="1" applyBorder="1" applyAlignment="1" applyProtection="1">
      <alignment horizontal="center" vertical="center"/>
      <protection hidden="1"/>
    </xf>
    <xf numFmtId="0" fontId="37" fillId="19" borderId="19" xfId="0" applyFont="1" applyFill="1" applyBorder="1" applyAlignment="1" applyProtection="1">
      <alignment horizontal="center" vertical="center"/>
      <protection hidden="1"/>
    </xf>
    <xf numFmtId="0" fontId="38" fillId="32" borderId="19" xfId="0" applyFont="1" applyFill="1" applyBorder="1" applyAlignment="1" applyProtection="1">
      <alignment horizontal="center"/>
      <protection hidden="1"/>
    </xf>
    <xf numFmtId="0" fontId="38" fillId="32" borderId="10" xfId="0" applyFont="1" applyFill="1" applyBorder="1" applyAlignment="1" applyProtection="1">
      <alignment horizontal="center"/>
      <protection hidden="1"/>
    </xf>
    <xf numFmtId="0" fontId="28" fillId="0" borderId="19" xfId="47" applyFont="1" applyBorder="1" applyAlignment="1">
      <alignment horizontal="center" vertical="center" wrapText="1"/>
      <protection/>
    </xf>
    <xf numFmtId="165" fontId="0" fillId="0" borderId="19" xfId="0" applyNumberForma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42" fillId="0" borderId="0" xfId="46" applyFont="1" applyBorder="1" applyAlignment="1">
      <alignment horizontal="center" vertical="center"/>
      <protection/>
    </xf>
    <xf numFmtId="0" fontId="54" fillId="0" borderId="19" xfId="46" applyFont="1" applyBorder="1" applyAlignment="1">
      <alignment horizontal="center" vertical="center"/>
      <protection/>
    </xf>
    <xf numFmtId="0" fontId="53" fillId="0" borderId="0" xfId="46" applyFont="1" applyBorder="1" applyAlignment="1">
      <alignment horizontal="center" vertical="center"/>
      <protection/>
    </xf>
    <xf numFmtId="0" fontId="42" fillId="0" borderId="12" xfId="46" applyFont="1" applyBorder="1" applyAlignment="1">
      <alignment horizontal="center" vertical="center"/>
      <protection/>
    </xf>
    <xf numFmtId="0" fontId="42" fillId="0" borderId="19" xfId="46" applyFont="1" applyBorder="1" applyAlignment="1">
      <alignment horizontal="center" vertical="center"/>
      <protection/>
    </xf>
    <xf numFmtId="0" fontId="42" fillId="0" borderId="44" xfId="46" applyFont="1" applyBorder="1" applyAlignment="1">
      <alignment horizontal="center" vertical="center"/>
      <protection/>
    </xf>
    <xf numFmtId="0" fontId="42" fillId="0" borderId="20" xfId="46" applyFont="1" applyBorder="1" applyAlignment="1">
      <alignment horizontal="left" vertical="center" indent="1"/>
      <protection/>
    </xf>
    <xf numFmtId="0" fontId="42" fillId="0" borderId="19" xfId="46" applyFont="1" applyBorder="1" applyAlignment="1">
      <alignment horizontal="left" vertical="center" indent="1"/>
      <protection/>
    </xf>
    <xf numFmtId="0" fontId="43" fillId="0" borderId="19" xfId="46" applyFont="1" applyBorder="1" applyAlignment="1">
      <alignment horizontal="center" vertical="center"/>
      <protection/>
    </xf>
    <xf numFmtId="0" fontId="50" fillId="0" borderId="15" xfId="46" applyFont="1" applyFill="1" applyBorder="1" applyAlignment="1">
      <alignment horizontal="center" vertical="center"/>
      <protection/>
    </xf>
    <xf numFmtId="0" fontId="43" fillId="0" borderId="19" xfId="46" applyFont="1" applyFill="1" applyBorder="1" applyAlignment="1">
      <alignment horizontal="center" vertical="center"/>
      <protection/>
    </xf>
    <xf numFmtId="0" fontId="50" fillId="0" borderId="18" xfId="46" applyFont="1" applyFill="1" applyBorder="1" applyAlignment="1">
      <alignment horizontal="center" vertical="center"/>
      <protection/>
    </xf>
    <xf numFmtId="0" fontId="42" fillId="0" borderId="75" xfId="46" applyFont="1" applyBorder="1" applyAlignment="1">
      <alignment horizontal="center" vertical="center"/>
      <protection/>
    </xf>
    <xf numFmtId="0" fontId="42" fillId="0" borderId="42" xfId="46" applyFont="1" applyBorder="1" applyAlignment="1">
      <alignment horizontal="center" vertical="center"/>
      <protection/>
    </xf>
    <xf numFmtId="0" fontId="42" fillId="0" borderId="76" xfId="46" applyFont="1" applyBorder="1" applyAlignment="1">
      <alignment horizontal="center" vertical="center"/>
      <protection/>
    </xf>
    <xf numFmtId="0" fontId="42" fillId="0" borderId="77" xfId="46" applyFont="1" applyBorder="1" applyAlignment="1">
      <alignment horizontal="center" vertical="center"/>
      <protection/>
    </xf>
    <xf numFmtId="0" fontId="42" fillId="0" borderId="78" xfId="46" applyFont="1" applyBorder="1" applyAlignment="1">
      <alignment horizontal="center" vertical="center"/>
      <protection/>
    </xf>
    <xf numFmtId="0" fontId="42" fillId="0" borderId="36" xfId="46" applyFont="1" applyBorder="1" applyAlignment="1">
      <alignment horizontal="center" vertical="center"/>
      <protection/>
    </xf>
    <xf numFmtId="0" fontId="42" fillId="0" borderId="38" xfId="46" applyFont="1" applyBorder="1" applyAlignment="1">
      <alignment horizontal="center" vertical="center"/>
      <protection/>
    </xf>
    <xf numFmtId="0" fontId="42" fillId="0" borderId="79" xfId="46" applyFont="1" applyBorder="1" applyAlignment="1">
      <alignment horizontal="center" vertical="center"/>
      <protection/>
    </xf>
    <xf numFmtId="0" fontId="43" fillId="0" borderId="20" xfId="46" applyFont="1" applyBorder="1" applyAlignment="1">
      <alignment horizontal="center" vertical="center"/>
      <protection/>
    </xf>
    <xf numFmtId="0" fontId="53" fillId="0" borderId="10" xfId="46" applyFont="1" applyBorder="1" applyAlignment="1">
      <alignment horizontal="right" vertical="center"/>
      <protection/>
    </xf>
    <xf numFmtId="0" fontId="53" fillId="0" borderId="20" xfId="46" applyFont="1" applyBorder="1" applyAlignment="1">
      <alignment horizontal="left" vertical="center"/>
      <protection/>
    </xf>
    <xf numFmtId="0" fontId="51" fillId="0" borderId="0" xfId="46" applyFont="1" applyBorder="1" applyAlignment="1">
      <alignment horizontal="center" vertical="center"/>
      <protection/>
    </xf>
    <xf numFmtId="0" fontId="52" fillId="0" borderId="0" xfId="46" applyFont="1" applyBorder="1" applyAlignment="1">
      <alignment horizontal="center" vertical="center" wrapText="1"/>
      <protection/>
    </xf>
    <xf numFmtId="0" fontId="42" fillId="0" borderId="0" xfId="46" applyFont="1" applyBorder="1" applyAlignment="1">
      <alignment horizontal="left" vertical="center"/>
      <protection/>
    </xf>
    <xf numFmtId="164" fontId="42" fillId="0" borderId="0" xfId="46" applyNumberFormat="1" applyFont="1" applyBorder="1" applyAlignment="1">
      <alignment horizontal="center"/>
      <protection/>
    </xf>
    <xf numFmtId="1" fontId="80" fillId="33" borderId="47" xfId="0" applyNumberFormat="1" applyFont="1" applyFill="1" applyBorder="1" applyAlignment="1" applyProtection="1">
      <alignment horizontal="center" vertical="center"/>
      <protection hidden="1"/>
    </xf>
    <xf numFmtId="1" fontId="80" fillId="33" borderId="55" xfId="0" applyNumberFormat="1" applyFont="1" applyFill="1" applyBorder="1" applyAlignment="1" applyProtection="1">
      <alignment horizontal="center" vertical="center"/>
      <protection hidden="1"/>
    </xf>
    <xf numFmtId="0" fontId="1" fillId="0" borderId="48" xfId="48" applyBorder="1" applyAlignment="1" applyProtection="1">
      <alignment horizontal="center" vertical="center"/>
      <protection locked="0"/>
    </xf>
    <xf numFmtId="0" fontId="1" fillId="0" borderId="49" xfId="48" applyBorder="1" applyAlignment="1" applyProtection="1">
      <alignment horizontal="center" vertical="center"/>
      <protection locked="0"/>
    </xf>
    <xf numFmtId="2" fontId="1" fillId="26" borderId="49" xfId="48" applyNumberFormat="1" applyFill="1" applyBorder="1" applyAlignment="1" applyProtection="1">
      <alignment horizontal="center" vertical="center"/>
      <protection hidden="1"/>
    </xf>
    <xf numFmtId="1" fontId="80" fillId="33" borderId="48" xfId="0" applyNumberFormat="1" applyFont="1" applyFill="1" applyBorder="1" applyAlignment="1" applyProtection="1">
      <alignment horizontal="center" vertical="center"/>
      <protection hidden="1"/>
    </xf>
    <xf numFmtId="1" fontId="80" fillId="33" borderId="56" xfId="0" applyNumberFormat="1" applyFont="1" applyFill="1" applyBorder="1" applyAlignment="1" applyProtection="1">
      <alignment horizontal="center" vertical="center"/>
      <protection hidden="1"/>
    </xf>
    <xf numFmtId="0" fontId="1" fillId="0" borderId="47" xfId="48" applyBorder="1" applyAlignment="1" applyProtection="1">
      <alignment horizontal="center" vertical="center"/>
      <protection locked="0"/>
    </xf>
    <xf numFmtId="0" fontId="1" fillId="0" borderId="44" xfId="48" applyBorder="1" applyAlignment="1" applyProtection="1">
      <alignment horizontal="center" vertical="center"/>
      <protection locked="0"/>
    </xf>
    <xf numFmtId="2" fontId="1" fillId="26" borderId="44" xfId="48" applyNumberFormat="1" applyFill="1" applyBorder="1" applyAlignment="1" applyProtection="1">
      <alignment horizontal="center" vertical="center"/>
      <protection hidden="1"/>
    </xf>
    <xf numFmtId="1" fontId="80" fillId="34" borderId="45" xfId="0" applyNumberFormat="1" applyFont="1" applyFill="1" applyBorder="1" applyAlignment="1" applyProtection="1">
      <alignment horizontal="center" vertical="center"/>
      <protection hidden="1"/>
    </xf>
    <xf numFmtId="1" fontId="80" fillId="34" borderId="54" xfId="0" applyNumberFormat="1" applyFont="1" applyFill="1" applyBorder="1" applyAlignment="1" applyProtection="1">
      <alignment horizontal="center" vertical="center"/>
      <protection hidden="1"/>
    </xf>
    <xf numFmtId="1" fontId="80" fillId="34" borderId="47" xfId="0" applyNumberFormat="1" applyFont="1" applyFill="1" applyBorder="1" applyAlignment="1" applyProtection="1">
      <alignment horizontal="center" vertical="center"/>
      <protection hidden="1"/>
    </xf>
    <xf numFmtId="1" fontId="80" fillId="34" borderId="55" xfId="0" applyNumberFormat="1" applyFont="1" applyFill="1" applyBorder="1" applyAlignment="1" applyProtection="1">
      <alignment horizontal="center" vertical="center"/>
      <protection hidden="1"/>
    </xf>
    <xf numFmtId="0" fontId="1" fillId="0" borderId="45" xfId="48" applyBorder="1" applyAlignment="1" applyProtection="1">
      <alignment horizontal="center" vertical="center"/>
      <protection locked="0"/>
    </xf>
    <xf numFmtId="0" fontId="1" fillId="0" borderId="46" xfId="48" applyBorder="1" applyAlignment="1" applyProtection="1">
      <alignment horizontal="center" vertical="center"/>
      <protection locked="0"/>
    </xf>
    <xf numFmtId="2" fontId="1" fillId="26" borderId="46" xfId="48" applyNumberFormat="1" applyFill="1" applyBorder="1" applyAlignment="1" applyProtection="1">
      <alignment horizontal="center" vertical="center"/>
      <protection hidden="1"/>
    </xf>
    <xf numFmtId="0" fontId="64" fillId="26" borderId="80" xfId="48" applyFont="1" applyFill="1" applyBorder="1" applyAlignment="1" applyProtection="1">
      <alignment horizontal="center" vertical="center" wrapText="1"/>
      <protection hidden="1"/>
    </xf>
    <xf numFmtId="0" fontId="65" fillId="26" borderId="81" xfId="48" applyFont="1" applyFill="1" applyBorder="1" applyAlignment="1" applyProtection="1">
      <alignment horizontal="center" vertical="center" wrapText="1"/>
      <protection hidden="1"/>
    </xf>
    <xf numFmtId="0" fontId="64" fillId="26" borderId="82" xfId="48" applyFont="1" applyFill="1" applyBorder="1" applyAlignment="1" applyProtection="1">
      <alignment horizontal="center" vertical="center" wrapText="1"/>
      <protection hidden="1"/>
    </xf>
    <xf numFmtId="0" fontId="65" fillId="26" borderId="31" xfId="48" applyFont="1" applyFill="1" applyBorder="1" applyAlignment="1" applyProtection="1">
      <alignment horizontal="center" vertical="center" wrapText="1"/>
      <protection hidden="1"/>
    </xf>
    <xf numFmtId="0" fontId="64" fillId="26" borderId="25" xfId="48" applyFont="1" applyFill="1" applyBorder="1" applyAlignment="1" applyProtection="1">
      <alignment horizontal="center" vertical="center" wrapText="1"/>
      <protection hidden="1"/>
    </xf>
    <xf numFmtId="0" fontId="65" fillId="26" borderId="83" xfId="48" applyFont="1" applyFill="1" applyBorder="1" applyAlignment="1" applyProtection="1">
      <alignment horizontal="center" vertical="center" wrapText="1"/>
      <protection hidden="1"/>
    </xf>
    <xf numFmtId="0" fontId="63" fillId="0" borderId="25" xfId="48" applyFont="1" applyBorder="1" applyAlignment="1" applyProtection="1">
      <alignment horizontal="center" vertical="center" wrapText="1"/>
      <protection hidden="1" locked="0"/>
    </xf>
    <xf numFmtId="0" fontId="1" fillId="0" borderId="43" xfId="48" applyBorder="1" applyAlignment="1" applyProtection="1">
      <alignment vertical="center" wrapText="1"/>
      <protection locked="0"/>
    </xf>
    <xf numFmtId="0" fontId="1" fillId="0" borderId="80" xfId="48" applyFill="1" applyBorder="1" applyAlignment="1" applyProtection="1">
      <alignment horizontal="center" vertical="center" wrapText="1"/>
      <protection locked="0"/>
    </xf>
    <xf numFmtId="0" fontId="1" fillId="0" borderId="81" xfId="48" applyFont="1" applyFill="1" applyBorder="1" applyAlignment="1" applyProtection="1">
      <alignment horizontal="center" vertical="center" wrapText="1"/>
      <protection locked="0"/>
    </xf>
    <xf numFmtId="0" fontId="1" fillId="0" borderId="82" xfId="48" applyFill="1" applyBorder="1" applyAlignment="1" applyProtection="1">
      <alignment horizontal="center" vertical="center" wrapText="1"/>
      <protection locked="0"/>
    </xf>
    <xf numFmtId="0" fontId="1" fillId="0" borderId="64" xfId="48" applyFont="1" applyFill="1" applyBorder="1" applyAlignment="1" applyProtection="1">
      <alignment horizontal="center" vertical="center" wrapText="1"/>
      <protection locked="0"/>
    </xf>
    <xf numFmtId="1" fontId="80" fillId="33" borderId="45" xfId="0" applyNumberFormat="1" applyFont="1" applyFill="1" applyBorder="1" applyAlignment="1" applyProtection="1">
      <alignment horizontal="center" vertical="center"/>
      <protection hidden="1"/>
    </xf>
    <xf numFmtId="1" fontId="80" fillId="33" borderId="54" xfId="0" applyNumberFormat="1" applyFont="1" applyFill="1" applyBorder="1" applyAlignment="1" applyProtection="1">
      <alignment horizontal="center" vertical="center"/>
      <protection hidden="1"/>
    </xf>
    <xf numFmtId="1" fontId="80" fillId="33" borderId="44" xfId="0" applyNumberFormat="1" applyFont="1" applyFill="1" applyBorder="1" applyAlignment="1" applyProtection="1">
      <alignment horizontal="center" vertical="center"/>
      <protection hidden="1"/>
    </xf>
    <xf numFmtId="1" fontId="80" fillId="33" borderId="49" xfId="0" applyNumberFormat="1" applyFont="1" applyFill="1" applyBorder="1" applyAlignment="1" applyProtection="1">
      <alignment horizontal="center" vertical="center"/>
      <protection hidden="1"/>
    </xf>
    <xf numFmtId="0" fontId="65" fillId="26" borderId="84" xfId="48" applyFont="1" applyFill="1" applyBorder="1" applyAlignment="1" applyProtection="1">
      <alignment horizontal="center" vertical="center" wrapText="1"/>
      <protection hidden="1"/>
    </xf>
    <xf numFmtId="0" fontId="64" fillId="26" borderId="85" xfId="48" applyFont="1" applyFill="1" applyBorder="1" applyAlignment="1" applyProtection="1">
      <alignment horizontal="center" vertical="center" wrapText="1"/>
      <protection hidden="1"/>
    </xf>
    <xf numFmtId="0" fontId="65" fillId="26" borderId="43" xfId="48" applyFont="1" applyFill="1" applyBorder="1" applyAlignment="1" applyProtection="1">
      <alignment horizontal="center" vertical="center" wrapText="1"/>
      <protection hidden="1"/>
    </xf>
    <xf numFmtId="0" fontId="63" fillId="0" borderId="25" xfId="48" applyFont="1" applyBorder="1" applyAlignment="1" applyProtection="1">
      <alignment horizontal="center" vertical="center"/>
      <protection hidden="1" locked="0"/>
    </xf>
    <xf numFmtId="0" fontId="63" fillId="0" borderId="43" xfId="48" applyFont="1" applyBorder="1" applyAlignment="1" applyProtection="1">
      <alignment horizontal="center" vertical="center"/>
      <protection hidden="1" locked="0"/>
    </xf>
    <xf numFmtId="0" fontId="1" fillId="0" borderId="25" xfId="48" applyFill="1" applyBorder="1" applyAlignment="1" applyProtection="1">
      <alignment horizontal="center" vertical="center" wrapText="1"/>
      <protection locked="0"/>
    </xf>
    <xf numFmtId="0" fontId="1" fillId="0" borderId="84" xfId="48" applyFont="1" applyFill="1" applyBorder="1" applyAlignment="1" applyProtection="1">
      <alignment horizontal="center" vertical="center" wrapText="1"/>
      <protection locked="0"/>
    </xf>
    <xf numFmtId="0" fontId="1" fillId="0" borderId="85" xfId="48" applyFill="1" applyBorder="1" applyAlignment="1" applyProtection="1">
      <alignment horizontal="center" vertical="center" wrapText="1"/>
      <protection locked="0"/>
    </xf>
    <xf numFmtId="1" fontId="80" fillId="33" borderId="35" xfId="0" applyNumberFormat="1" applyFont="1" applyFill="1" applyBorder="1" applyAlignment="1" applyProtection="1">
      <alignment horizontal="center" vertical="center"/>
      <protection hidden="1"/>
    </xf>
    <xf numFmtId="1" fontId="80" fillId="33" borderId="86" xfId="0" applyNumberFormat="1" applyFont="1" applyFill="1" applyBorder="1" applyAlignment="1" applyProtection="1">
      <alignment horizontal="center" vertical="center"/>
      <protection hidden="1"/>
    </xf>
    <xf numFmtId="1" fontId="80" fillId="33" borderId="50" xfId="0" applyNumberFormat="1" applyFont="1" applyFill="1" applyBorder="1" applyAlignment="1" applyProtection="1">
      <alignment horizontal="center" vertical="center"/>
      <protection hidden="1"/>
    </xf>
    <xf numFmtId="1" fontId="80" fillId="33" borderId="87" xfId="0" applyNumberFormat="1" applyFont="1" applyFill="1" applyBorder="1" applyAlignment="1" applyProtection="1">
      <alignment horizontal="center" vertical="center"/>
      <protection hidden="1"/>
    </xf>
    <xf numFmtId="0" fontId="61" fillId="26" borderId="50" xfId="48" applyFont="1" applyFill="1" applyBorder="1" applyAlignment="1">
      <alignment/>
      <protection/>
    </xf>
    <xf numFmtId="0" fontId="61" fillId="26" borderId="69" xfId="48" applyFont="1" applyFill="1" applyBorder="1" applyAlignment="1">
      <alignment/>
      <protection/>
    </xf>
    <xf numFmtId="0" fontId="61" fillId="26" borderId="52" xfId="48" applyFont="1" applyFill="1" applyBorder="1" applyAlignment="1">
      <alignment/>
      <protection/>
    </xf>
    <xf numFmtId="0" fontId="62" fillId="0" borderId="44" xfId="48" applyFont="1" applyBorder="1" applyAlignment="1" applyProtection="1">
      <alignment horizontal="center"/>
      <protection locked="0"/>
    </xf>
    <xf numFmtId="0" fontId="1" fillId="0" borderId="43" xfId="48" applyBorder="1" applyAlignment="1" applyProtection="1">
      <alignment vertical="center"/>
      <protection locked="0"/>
    </xf>
    <xf numFmtId="0" fontId="1" fillId="0" borderId="85" xfId="48" applyFont="1" applyFill="1" applyBorder="1" applyAlignment="1" applyProtection="1">
      <alignment horizontal="center" vertical="center" wrapText="1"/>
      <protection locked="0"/>
    </xf>
    <xf numFmtId="14" fontId="62" fillId="0" borderId="44" xfId="48" applyNumberFormat="1" applyFont="1" applyBorder="1" applyAlignment="1" applyProtection="1">
      <alignment horizontal="center"/>
      <protection locked="0"/>
    </xf>
    <xf numFmtId="1" fontId="80" fillId="33" borderId="52" xfId="0" applyNumberFormat="1" applyFont="1" applyFill="1" applyBorder="1" applyAlignment="1" applyProtection="1">
      <alignment horizontal="center" vertical="center"/>
      <protection hidden="1"/>
    </xf>
    <xf numFmtId="1" fontId="80" fillId="33" borderId="53" xfId="0" applyNumberFormat="1" applyFont="1" applyFill="1" applyBorder="1" applyAlignment="1" applyProtection="1">
      <alignment horizontal="center" vertical="center"/>
      <protection hidden="1"/>
    </xf>
    <xf numFmtId="1" fontId="80" fillId="33" borderId="51" xfId="0" applyNumberFormat="1" applyFont="1" applyFill="1" applyBorder="1" applyAlignment="1" applyProtection="1">
      <alignment horizontal="center" vertical="center"/>
      <protection hidden="1"/>
    </xf>
    <xf numFmtId="0" fontId="1" fillId="0" borderId="88" xfId="48" applyFill="1" applyBorder="1" applyAlignment="1" applyProtection="1">
      <alignment horizontal="center" vertical="center" wrapText="1"/>
      <protection locked="0"/>
    </xf>
    <xf numFmtId="0" fontId="1" fillId="0" borderId="62" xfId="48" applyFont="1" applyFill="1" applyBorder="1" applyAlignment="1" applyProtection="1">
      <alignment horizontal="center" vertical="center" wrapText="1"/>
      <protection locked="0"/>
    </xf>
    <xf numFmtId="0" fontId="1" fillId="0" borderId="62" xfId="48" applyFill="1" applyBorder="1" applyAlignment="1" applyProtection="1">
      <alignment horizontal="center" vertical="center" wrapText="1"/>
      <protection locked="0"/>
    </xf>
    <xf numFmtId="0" fontId="1" fillId="0" borderId="89" xfId="48" applyFont="1" applyFill="1" applyBorder="1" applyAlignment="1" applyProtection="1">
      <alignment horizontal="center" vertical="center" wrapText="1"/>
      <protection locked="0"/>
    </xf>
    <xf numFmtId="0" fontId="1" fillId="0" borderId="60" xfId="48" applyBorder="1" applyAlignment="1" applyProtection="1">
      <alignment horizontal="center" vertical="center"/>
      <protection locked="0"/>
    </xf>
    <xf numFmtId="0" fontId="1" fillId="0" borderId="61" xfId="48" applyBorder="1" applyAlignment="1" applyProtection="1">
      <alignment horizontal="center" vertical="center"/>
      <protection locked="0"/>
    </xf>
    <xf numFmtId="2" fontId="1" fillId="26" borderId="39" xfId="48" applyNumberFormat="1" applyFill="1" applyBorder="1" applyAlignment="1" applyProtection="1">
      <alignment horizontal="center" vertical="center"/>
      <protection hidden="1"/>
    </xf>
    <xf numFmtId="2" fontId="1" fillId="26" borderId="71" xfId="48" applyNumberFormat="1" applyFill="1" applyBorder="1" applyAlignment="1" applyProtection="1">
      <alignment horizontal="center" vertical="center"/>
      <protection hidden="1"/>
    </xf>
    <xf numFmtId="2" fontId="1" fillId="26" borderId="41" xfId="48" applyNumberFormat="1" applyFill="1" applyBorder="1" applyAlignment="1" applyProtection="1">
      <alignment horizontal="center" vertical="center"/>
      <protection hidden="1"/>
    </xf>
    <xf numFmtId="1" fontId="80" fillId="33" borderId="60" xfId="0" applyNumberFormat="1" applyFont="1" applyFill="1" applyBorder="1" applyAlignment="1" applyProtection="1">
      <alignment horizontal="center" vertical="center"/>
      <protection hidden="1"/>
    </xf>
    <xf numFmtId="1" fontId="80" fillId="33" borderId="70" xfId="0" applyNumberFormat="1" applyFont="1" applyFill="1" applyBorder="1" applyAlignment="1" applyProtection="1">
      <alignment horizontal="center" vertical="center"/>
      <protection hidden="1"/>
    </xf>
    <xf numFmtId="2" fontId="1" fillId="26" borderId="35" xfId="48" applyNumberFormat="1" applyFill="1" applyBorder="1" applyAlignment="1" applyProtection="1">
      <alignment horizontal="center" vertical="center"/>
      <protection hidden="1"/>
    </xf>
    <xf numFmtId="2" fontId="1" fillId="26" borderId="53" xfId="48" applyNumberFormat="1" applyFill="1" applyBorder="1" applyAlignment="1" applyProtection="1">
      <alignment horizontal="center" vertical="center"/>
      <protection hidden="1"/>
    </xf>
    <xf numFmtId="2" fontId="1" fillId="26" borderId="32" xfId="48" applyNumberFormat="1" applyFill="1" applyBorder="1" applyAlignment="1" applyProtection="1">
      <alignment horizontal="center" vertical="center"/>
      <protection hidden="1"/>
    </xf>
    <xf numFmtId="2" fontId="1" fillId="26" borderId="50" xfId="48" applyNumberFormat="1" applyFill="1" applyBorder="1" applyAlignment="1" applyProtection="1">
      <alignment horizontal="center" vertical="center"/>
      <protection hidden="1"/>
    </xf>
    <xf numFmtId="2" fontId="1" fillId="26" borderId="52" xfId="48" applyNumberFormat="1" applyFill="1" applyBorder="1" applyAlignment="1" applyProtection="1">
      <alignment horizontal="center" vertical="center"/>
      <protection hidden="1"/>
    </xf>
    <xf numFmtId="2" fontId="1" fillId="26" borderId="69" xfId="48" applyNumberFormat="1" applyFill="1" applyBorder="1" applyAlignment="1" applyProtection="1">
      <alignment horizontal="center" vertical="center"/>
      <protection hidden="1"/>
    </xf>
    <xf numFmtId="2" fontId="1" fillId="26" borderId="85" xfId="48" applyNumberFormat="1" applyFill="1" applyBorder="1" applyAlignment="1" applyProtection="1">
      <alignment horizontal="center" vertical="center"/>
      <protection hidden="1"/>
    </xf>
    <xf numFmtId="2" fontId="1" fillId="26" borderId="84" xfId="48" applyNumberFormat="1" applyFill="1" applyBorder="1" applyAlignment="1" applyProtection="1">
      <alignment horizontal="center" vertical="center"/>
      <protection hidden="1"/>
    </xf>
    <xf numFmtId="2" fontId="1" fillId="26" borderId="43" xfId="48" applyNumberFormat="1" applyFill="1" applyBorder="1" applyAlignment="1" applyProtection="1">
      <alignment horizontal="center" vertical="center"/>
      <protection hidden="1"/>
    </xf>
    <xf numFmtId="0" fontId="1" fillId="0" borderId="90" xfId="48" applyFill="1" applyBorder="1" applyAlignment="1" applyProtection="1">
      <alignment horizontal="center" vertical="center" wrapText="1"/>
      <protection locked="0"/>
    </xf>
    <xf numFmtId="0" fontId="1" fillId="0" borderId="57" xfId="48" applyFont="1" applyFill="1" applyBorder="1" applyAlignment="1" applyProtection="1">
      <alignment horizontal="center" vertical="center" wrapText="1"/>
      <protection locked="0"/>
    </xf>
    <xf numFmtId="0" fontId="1" fillId="0" borderId="57" xfId="48" applyFill="1" applyBorder="1" applyAlignment="1" applyProtection="1">
      <alignment horizontal="center" vertical="center" wrapText="1"/>
      <protection locked="0"/>
    </xf>
    <xf numFmtId="0" fontId="1" fillId="0" borderId="91" xfId="48" applyFont="1" applyFill="1" applyBorder="1" applyAlignment="1" applyProtection="1">
      <alignment horizontal="center" vertical="center" wrapText="1"/>
      <protection locked="0"/>
    </xf>
    <xf numFmtId="2" fontId="1" fillId="26" borderId="61" xfId="48" applyNumberFormat="1" applyFill="1" applyBorder="1" applyAlignment="1" applyProtection="1">
      <alignment horizontal="center" vertical="center"/>
      <protection hidden="1"/>
    </xf>
    <xf numFmtId="1" fontId="80" fillId="33" borderId="61" xfId="0" applyNumberFormat="1" applyFont="1" applyFill="1" applyBorder="1" applyAlignment="1" applyProtection="1">
      <alignment horizontal="center" vertical="center"/>
      <protection hidden="1"/>
    </xf>
    <xf numFmtId="0" fontId="1" fillId="0" borderId="83" xfId="48" applyFont="1" applyFill="1" applyBorder="1" applyAlignment="1" applyProtection="1">
      <alignment horizontal="center" vertical="center" wrapText="1"/>
      <protection locked="0"/>
    </xf>
    <xf numFmtId="0" fontId="57" fillId="25" borderId="80" xfId="48" applyFont="1" applyFill="1" applyBorder="1" applyAlignment="1">
      <alignment horizontal="center" vertical="center"/>
      <protection/>
    </xf>
    <xf numFmtId="0" fontId="57" fillId="25" borderId="31" xfId="48" applyFont="1" applyFill="1" applyBorder="1" applyAlignment="1">
      <alignment horizontal="center" vertical="center"/>
      <protection/>
    </xf>
    <xf numFmtId="0" fontId="57" fillId="25" borderId="64" xfId="48" applyFont="1" applyFill="1" applyBorder="1" applyAlignment="1">
      <alignment horizontal="center" vertical="center"/>
      <protection/>
    </xf>
    <xf numFmtId="0" fontId="19" fillId="35" borderId="44" xfId="48" applyFont="1" applyFill="1" applyBorder="1" applyAlignment="1">
      <alignment horizontal="left" vertical="center"/>
      <protection/>
    </xf>
    <xf numFmtId="0" fontId="74" fillId="0" borderId="0" xfId="48" applyFont="1" applyBorder="1" applyAlignment="1">
      <alignment horizontal="center" vertical="center"/>
      <protection/>
    </xf>
    <xf numFmtId="0" fontId="27" fillId="36" borderId="26" xfId="48" applyFont="1" applyFill="1" applyBorder="1" applyAlignment="1">
      <alignment horizontal="center" vertical="center" wrapText="1"/>
      <protection/>
    </xf>
    <xf numFmtId="0" fontId="27" fillId="36" borderId="63" xfId="48" applyFont="1" applyFill="1" applyBorder="1" applyAlignment="1">
      <alignment horizontal="center" vertical="center" wrapText="1"/>
      <protection/>
    </xf>
    <xf numFmtId="0" fontId="27" fillId="36" borderId="30" xfId="48" applyFont="1" applyFill="1" applyBorder="1" applyAlignment="1">
      <alignment horizontal="center" vertical="center" wrapText="1"/>
      <protection/>
    </xf>
    <xf numFmtId="0" fontId="1" fillId="0" borderId="56" xfId="48" applyBorder="1" applyAlignment="1" applyProtection="1">
      <alignment vertical="center" wrapText="1"/>
      <protection locked="0"/>
    </xf>
    <xf numFmtId="0" fontId="27" fillId="36" borderId="25" xfId="48" applyFont="1" applyFill="1" applyBorder="1" applyAlignment="1">
      <alignment horizontal="center" vertical="center" wrapText="1"/>
      <protection/>
    </xf>
    <xf numFmtId="0" fontId="27" fillId="36" borderId="28" xfId="48" applyFont="1" applyFill="1" applyBorder="1" applyAlignment="1">
      <alignment horizontal="center" vertical="center" wrapText="1"/>
      <protection/>
    </xf>
    <xf numFmtId="0" fontId="27" fillId="36" borderId="27" xfId="48" applyFont="1" applyFill="1" applyBorder="1" applyAlignment="1">
      <alignment horizontal="center" vertical="center" wrapText="1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67" fillId="0" borderId="44" xfId="48" applyFont="1" applyBorder="1" applyAlignment="1" applyProtection="1">
      <alignment horizontal="center" vertical="center"/>
      <protection locked="0"/>
    </xf>
    <xf numFmtId="1" fontId="80" fillId="34" borderId="50" xfId="0" applyNumberFormat="1" applyFont="1" applyFill="1" applyBorder="1" applyAlignment="1" applyProtection="1">
      <alignment horizontal="center" vertical="center"/>
      <protection hidden="1"/>
    </xf>
    <xf numFmtId="1" fontId="80" fillId="34" borderId="87" xfId="0" applyNumberFormat="1" applyFont="1" applyFill="1" applyBorder="1" applyAlignment="1" applyProtection="1">
      <alignment horizontal="center" vertical="center"/>
      <protection hidden="1"/>
    </xf>
    <xf numFmtId="1" fontId="80" fillId="34" borderId="46" xfId="0" applyNumberFormat="1" applyFont="1" applyFill="1" applyBorder="1" applyAlignment="1" applyProtection="1">
      <alignment horizontal="center" vertical="center"/>
      <protection hidden="1"/>
    </xf>
    <xf numFmtId="1" fontId="80" fillId="34" borderId="44" xfId="0" applyNumberFormat="1" applyFont="1" applyFill="1" applyBorder="1" applyAlignment="1" applyProtection="1">
      <alignment horizontal="center" vertical="center"/>
      <protection hidden="1"/>
    </xf>
    <xf numFmtId="0" fontId="78" fillId="0" borderId="19" xfId="46" applyFont="1" applyBorder="1" applyAlignment="1">
      <alignment horizontal="center" vertical="center"/>
      <protection/>
    </xf>
    <xf numFmtId="0" fontId="19" fillId="30" borderId="67" xfId="48" applyFont="1" applyFill="1" applyBorder="1" applyAlignment="1">
      <alignment horizontal="center" vertical="center" wrapText="1"/>
      <protection/>
    </xf>
    <xf numFmtId="0" fontId="19" fillId="29" borderId="67" xfId="48" applyFont="1" applyFill="1" applyBorder="1" applyAlignment="1">
      <alignment horizontal="center" vertical="center" wrapText="1"/>
      <protection/>
    </xf>
    <xf numFmtId="0" fontId="19" fillId="30" borderId="29" xfId="48" applyFont="1" applyFill="1" applyBorder="1" applyAlignment="1">
      <alignment horizontal="center" vertical="center" wrapText="1"/>
      <protection/>
    </xf>
    <xf numFmtId="0" fontId="19" fillId="29" borderId="29" xfId="48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 O C C I A" xfId="46"/>
    <cellStyle name="normálne_Hárok1" xfId="47"/>
    <cellStyle name="Normální 2" xfId="48"/>
    <cellStyle name="Normální 3" xfId="49"/>
    <cellStyle name="Normální 4" xfId="50"/>
    <cellStyle name="normální_Výsledková listina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64">
        <f>C11</f>
        <v>43604</v>
      </c>
      <c r="U3" s="364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65" t="s">
        <v>138</v>
      </c>
      <c r="D7" s="366"/>
      <c r="E7" s="366"/>
      <c r="F7" s="366"/>
      <c r="G7" s="36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2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200</v>
      </c>
      <c r="O8" s="9">
        <f>N8+1</f>
        <v>201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67" t="s">
        <v>59</v>
      </c>
      <c r="D9" s="367"/>
      <c r="E9" s="367"/>
      <c r="F9" s="367"/>
      <c r="G9" s="367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65" t="s">
        <v>109</v>
      </c>
      <c r="D10" s="366"/>
      <c r="E10" s="366"/>
      <c r="F10" s="366"/>
      <c r="G10" s="36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63">
        <v>43604</v>
      </c>
      <c r="D11" s="363"/>
      <c r="E11" s="363"/>
      <c r="F11" s="363"/>
      <c r="G11" s="36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C11:G11"/>
    <mergeCell ref="T3:U3"/>
    <mergeCell ref="C7:G7"/>
    <mergeCell ref="C9:G9"/>
    <mergeCell ref="C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AC45"/>
  <sheetViews>
    <sheetView showGridLines="0" zoomScalePageLayoutView="0" workbookViewId="0" topLeftCell="A1">
      <selection activeCell="J7" sqref="J7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4" width="11.375" style="0" customWidth="1"/>
    <col min="5" max="5" width="14.375" style="0" customWidth="1"/>
    <col min="6" max="6" width="31.25390625" style="0" customWidth="1"/>
    <col min="7" max="7" width="7.75390625" style="0" customWidth="1"/>
    <col min="8" max="8" width="12.625" style="0" customWidth="1"/>
    <col min="9" max="9" width="5.125" style="0" customWidth="1"/>
    <col min="12" max="12" width="20.625" style="0" customWidth="1"/>
    <col min="13" max="13" width="20.75390625" style="0" customWidth="1"/>
    <col min="15" max="16" width="11.375" style="0" customWidth="1"/>
  </cols>
  <sheetData>
    <row r="2" spans="2:9" ht="20.25">
      <c r="B2" s="20" t="s">
        <v>8</v>
      </c>
      <c r="C2" s="20"/>
      <c r="D2" s="20"/>
      <c r="E2" s="21">
        <f>IF(ISNUMBER('ÚDAJE BC4'!D8),'ÚDAJE BC4'!D8,"")</f>
        <v>4</v>
      </c>
      <c r="F2" s="21"/>
      <c r="G2" s="20"/>
      <c r="H2" s="20"/>
      <c r="I2" s="20"/>
    </row>
    <row r="4" spans="2:9" ht="12.75">
      <c r="B4" s="22" t="s">
        <v>9</v>
      </c>
      <c r="C4" s="281" t="s">
        <v>10</v>
      </c>
      <c r="D4" s="23" t="s">
        <v>11</v>
      </c>
      <c r="E4" s="23" t="s">
        <v>12</v>
      </c>
      <c r="F4" s="286" t="s">
        <v>13</v>
      </c>
      <c r="G4" s="22" t="s">
        <v>14</v>
      </c>
      <c r="H4" s="24" t="s">
        <v>15</v>
      </c>
      <c r="I4" s="25">
        <v>9</v>
      </c>
    </row>
    <row r="5" spans="2:29" ht="15">
      <c r="B5" s="277">
        <v>401</v>
      </c>
      <c r="C5" s="283" t="s">
        <v>122</v>
      </c>
      <c r="D5" s="279" t="s">
        <v>123</v>
      </c>
      <c r="E5" s="284" t="str">
        <f aca="true" t="shared" si="0" ref="E5:E19">C5&amp;" "&amp;LEFT(D5,1)&amp;"."</f>
        <v>Andrejčík S.</v>
      </c>
      <c r="F5" s="282" t="s">
        <v>99</v>
      </c>
      <c r="G5" s="276" t="s">
        <v>16</v>
      </c>
      <c r="H5" s="309">
        <v>1</v>
      </c>
      <c r="I5" s="28"/>
      <c r="O5" t="e">
        <f>LEFT(L5,SEARCH(" ",L5)-1)</f>
        <v>#VALUE!</v>
      </c>
      <c r="P5" t="e">
        <f>MID(L5,SEARCH(" ",L5)+1,20)</f>
        <v>#VALUE!</v>
      </c>
      <c r="AB5">
        <v>2</v>
      </c>
      <c r="AC5" t="s">
        <v>17</v>
      </c>
    </row>
    <row r="6" spans="2:29" ht="15">
      <c r="B6" s="278">
        <f>B5+1</f>
        <v>402</v>
      </c>
      <c r="C6" s="289" t="s">
        <v>126</v>
      </c>
      <c r="D6" s="280" t="s">
        <v>127</v>
      </c>
      <c r="E6" s="284" t="str">
        <f>C6&amp;" "&amp;LEFT(D6,1)&amp;"."</f>
        <v>Strehársky M.</v>
      </c>
      <c r="F6" s="290" t="s">
        <v>100</v>
      </c>
      <c r="G6" s="276" t="s">
        <v>18</v>
      </c>
      <c r="H6" s="310">
        <v>2</v>
      </c>
      <c r="I6" s="30"/>
      <c r="K6" s="369"/>
      <c r="L6" s="369"/>
      <c r="AB6">
        <v>3</v>
      </c>
      <c r="AC6" t="s">
        <v>19</v>
      </c>
    </row>
    <row r="7" spans="2:29" ht="15">
      <c r="B7" s="277">
        <f aca="true" t="shared" si="1" ref="B7:B43">B6+1</f>
        <v>403</v>
      </c>
      <c r="C7" s="289" t="s">
        <v>124</v>
      </c>
      <c r="D7" s="280" t="s">
        <v>125</v>
      </c>
      <c r="E7" s="284" t="str">
        <f t="shared" si="0"/>
        <v>Ďurkovič R.</v>
      </c>
      <c r="F7" s="290" t="s">
        <v>100</v>
      </c>
      <c r="G7" s="276" t="s">
        <v>96</v>
      </c>
      <c r="H7" s="309">
        <v>3</v>
      </c>
      <c r="I7" s="30"/>
      <c r="K7" s="369"/>
      <c r="L7" s="369"/>
      <c r="AB7">
        <v>4</v>
      </c>
      <c r="AC7" t="s">
        <v>21</v>
      </c>
    </row>
    <row r="8" spans="2:29" ht="15">
      <c r="B8" s="278">
        <f t="shared" si="1"/>
        <v>404</v>
      </c>
      <c r="C8" s="283" t="s">
        <v>128</v>
      </c>
      <c r="D8" s="280" t="s">
        <v>129</v>
      </c>
      <c r="E8" s="284" t="str">
        <f>C8&amp;" "&amp;LEFT(D8,1)&amp;"."</f>
        <v>Klimčo M.</v>
      </c>
      <c r="F8" s="282" t="s">
        <v>57</v>
      </c>
      <c r="G8" s="276" t="s">
        <v>97</v>
      </c>
      <c r="H8" s="310">
        <v>4</v>
      </c>
      <c r="I8" s="30"/>
      <c r="K8" s="369"/>
      <c r="L8" s="369"/>
      <c r="AB8">
        <v>5</v>
      </c>
      <c r="AC8" t="s">
        <v>23</v>
      </c>
    </row>
    <row r="9" spans="2:29" ht="15">
      <c r="B9" s="278">
        <f t="shared" si="1"/>
        <v>405</v>
      </c>
      <c r="C9" s="289" t="s">
        <v>130</v>
      </c>
      <c r="D9" s="280" t="s">
        <v>88</v>
      </c>
      <c r="E9" s="284" t="str">
        <f>C9&amp;" "&amp;LEFT(D9,1)&amp;"."</f>
        <v>Burian M.</v>
      </c>
      <c r="F9" s="282" t="s">
        <v>101</v>
      </c>
      <c r="G9" s="276" t="s">
        <v>22</v>
      </c>
      <c r="H9" s="309">
        <v>5</v>
      </c>
      <c r="I9" s="32"/>
      <c r="K9" s="369"/>
      <c r="L9" s="369"/>
      <c r="AB9">
        <v>6</v>
      </c>
      <c r="AC9" t="s">
        <v>25</v>
      </c>
    </row>
    <row r="10" spans="2:29" ht="15">
      <c r="B10" s="278">
        <f t="shared" si="1"/>
        <v>406</v>
      </c>
      <c r="C10" s="289" t="s">
        <v>131</v>
      </c>
      <c r="D10" s="280" t="s">
        <v>127</v>
      </c>
      <c r="E10" s="284" t="str">
        <f>C10&amp;" "&amp;LEFT(D10,1)&amp;"."</f>
        <v>Rom M.</v>
      </c>
      <c r="F10" s="282" t="s">
        <v>101</v>
      </c>
      <c r="G10" s="276" t="s">
        <v>20</v>
      </c>
      <c r="H10" s="310">
        <v>6</v>
      </c>
      <c r="K10" s="369"/>
      <c r="L10" s="369"/>
      <c r="AB10">
        <v>7</v>
      </c>
      <c r="AC10" t="s">
        <v>27</v>
      </c>
    </row>
    <row r="11" spans="2:29" ht="15">
      <c r="B11" s="278">
        <f t="shared" si="1"/>
        <v>407</v>
      </c>
      <c r="C11" s="289" t="s">
        <v>141</v>
      </c>
      <c r="D11" s="280" t="s">
        <v>118</v>
      </c>
      <c r="E11" s="284" t="str">
        <f>C11&amp;" "&amp;LEFT(D11,1)&amp;"."</f>
        <v>Vozárová K.</v>
      </c>
      <c r="F11" s="282" t="s">
        <v>99</v>
      </c>
      <c r="G11" s="276" t="s">
        <v>24</v>
      </c>
      <c r="H11" s="309">
        <v>7</v>
      </c>
      <c r="K11" s="369"/>
      <c r="L11" s="369"/>
      <c r="AB11">
        <v>8</v>
      </c>
      <c r="AC11" t="s">
        <v>28</v>
      </c>
    </row>
    <row r="12" spans="2:29" ht="15">
      <c r="B12" s="278">
        <f t="shared" si="1"/>
        <v>408</v>
      </c>
      <c r="C12" s="289" t="s">
        <v>142</v>
      </c>
      <c r="D12" s="280" t="s">
        <v>143</v>
      </c>
      <c r="E12" s="284" t="str">
        <f>C12&amp;" "&amp;LEFT(D12,1)&amp;"."</f>
        <v>Prášil M.</v>
      </c>
      <c r="F12" s="282" t="s">
        <v>57</v>
      </c>
      <c r="G12" s="276" t="s">
        <v>26</v>
      </c>
      <c r="H12" s="310">
        <v>8</v>
      </c>
      <c r="K12" s="369"/>
      <c r="L12" s="369"/>
      <c r="AB12">
        <v>9</v>
      </c>
      <c r="AC12" t="s">
        <v>29</v>
      </c>
    </row>
    <row r="13" spans="2:29" ht="15">
      <c r="B13" s="29">
        <f t="shared" si="1"/>
        <v>409</v>
      </c>
      <c r="C13" s="283" t="s">
        <v>132</v>
      </c>
      <c r="D13" s="280" t="s">
        <v>133</v>
      </c>
      <c r="E13" s="284" t="str">
        <f t="shared" si="0"/>
        <v>Mihová A.</v>
      </c>
      <c r="F13" s="282" t="s">
        <v>57</v>
      </c>
      <c r="G13" s="212" t="s">
        <v>98</v>
      </c>
      <c r="H13" s="310">
        <v>9</v>
      </c>
      <c r="K13" s="369"/>
      <c r="L13" s="369"/>
      <c r="M13" s="33"/>
      <c r="N13" s="33"/>
      <c r="O13" s="34"/>
      <c r="P13" s="33"/>
      <c r="Q13" s="34"/>
      <c r="AB13">
        <v>10</v>
      </c>
      <c r="AC13" t="s">
        <v>30</v>
      </c>
    </row>
    <row r="14" spans="2:17" ht="15">
      <c r="B14" s="29">
        <f t="shared" si="1"/>
        <v>410</v>
      </c>
      <c r="C14" s="27"/>
      <c r="D14" s="27"/>
      <c r="E14" s="26" t="str">
        <f t="shared" si="0"/>
        <v> .</v>
      </c>
      <c r="F14" s="27"/>
      <c r="G14" s="212"/>
      <c r="H14" s="135"/>
      <c r="K14" s="369"/>
      <c r="L14" s="369"/>
      <c r="M14" s="33"/>
      <c r="N14" s="33"/>
      <c r="O14" s="34"/>
      <c r="P14" s="33"/>
      <c r="Q14" s="34"/>
    </row>
    <row r="15" spans="2:17" ht="15">
      <c r="B15" s="29">
        <f t="shared" si="1"/>
        <v>411</v>
      </c>
      <c r="C15" s="27"/>
      <c r="D15" s="27"/>
      <c r="E15" s="26" t="str">
        <f t="shared" si="0"/>
        <v> .</v>
      </c>
      <c r="F15" s="27"/>
      <c r="G15" s="213"/>
      <c r="H15" s="135"/>
      <c r="J15" s="137"/>
      <c r="K15" s="369"/>
      <c r="L15" s="369"/>
      <c r="M15" s="33"/>
      <c r="N15" s="33"/>
      <c r="O15" s="34"/>
      <c r="P15" s="33"/>
      <c r="Q15" s="34"/>
    </row>
    <row r="16" spans="2:17" ht="15">
      <c r="B16" s="29">
        <f t="shared" si="1"/>
        <v>412</v>
      </c>
      <c r="C16" s="134"/>
      <c r="D16" s="27"/>
      <c r="E16" s="26" t="str">
        <f t="shared" si="0"/>
        <v> .</v>
      </c>
      <c r="F16" s="27"/>
      <c r="G16" s="224"/>
      <c r="H16" s="135"/>
      <c r="J16" s="138"/>
      <c r="K16" s="369"/>
      <c r="L16" s="369"/>
      <c r="M16" s="33"/>
      <c r="N16" s="33"/>
      <c r="O16" s="34"/>
      <c r="P16" s="33"/>
      <c r="Q16" s="34"/>
    </row>
    <row r="17" spans="2:17" ht="15">
      <c r="B17" s="29">
        <f t="shared" si="1"/>
        <v>413</v>
      </c>
      <c r="C17" s="27"/>
      <c r="D17" s="27"/>
      <c r="E17" s="26" t="str">
        <f t="shared" si="0"/>
        <v> .</v>
      </c>
      <c r="F17" s="223"/>
      <c r="G17" s="225"/>
      <c r="H17" s="136"/>
      <c r="J17" s="138"/>
      <c r="K17" s="369"/>
      <c r="L17" s="369"/>
      <c r="M17" s="33"/>
      <c r="N17" s="33"/>
      <c r="O17" s="34"/>
      <c r="P17" s="33"/>
      <c r="Q17" s="34"/>
    </row>
    <row r="18" spans="2:17" ht="15">
      <c r="B18" s="29">
        <f t="shared" si="1"/>
        <v>414</v>
      </c>
      <c r="C18" s="27"/>
      <c r="D18" s="27"/>
      <c r="E18" s="26" t="str">
        <f t="shared" si="0"/>
        <v> .</v>
      </c>
      <c r="F18" s="223"/>
      <c r="G18" s="36"/>
      <c r="H18" s="135"/>
      <c r="L18" s="34"/>
      <c r="M18" s="33"/>
      <c r="N18" s="33"/>
      <c r="O18" s="34"/>
      <c r="P18" s="33"/>
      <c r="Q18" s="34"/>
    </row>
    <row r="19" spans="2:17" ht="12.75">
      <c r="B19" s="29">
        <f t="shared" si="1"/>
        <v>415</v>
      </c>
      <c r="C19" s="27"/>
      <c r="D19" s="27"/>
      <c r="E19" s="26" t="str">
        <f t="shared" si="0"/>
        <v> .</v>
      </c>
      <c r="F19" s="27"/>
      <c r="G19" s="212"/>
      <c r="L19" s="34"/>
      <c r="M19" s="33"/>
      <c r="N19" s="33"/>
      <c r="O19" s="34"/>
      <c r="P19" s="33"/>
      <c r="Q19" s="34"/>
    </row>
    <row r="20" spans="2:17" ht="12.75">
      <c r="B20" s="29">
        <f t="shared" si="1"/>
        <v>416</v>
      </c>
      <c r="C20" s="27"/>
      <c r="D20" s="27"/>
      <c r="E20" s="26" t="str">
        <f>C20&amp;" "&amp;LEFT(D20,1)&amp;"."</f>
        <v> .</v>
      </c>
      <c r="F20" s="35"/>
      <c r="G20" s="212"/>
      <c r="L20" s="34"/>
      <c r="M20" s="33"/>
      <c r="N20" s="33"/>
      <c r="O20" s="34"/>
      <c r="P20" s="33"/>
      <c r="Q20" s="34"/>
    </row>
    <row r="21" spans="2:17" ht="12.75">
      <c r="B21" s="29">
        <f t="shared" si="1"/>
        <v>417</v>
      </c>
      <c r="C21" s="27"/>
      <c r="D21" s="27"/>
      <c r="E21" s="26" t="str">
        <f>C21&amp;" "&amp;LEFT(D21,1)&amp;"."</f>
        <v> .</v>
      </c>
      <c r="F21" s="35"/>
      <c r="G21" s="212"/>
      <c r="L21" s="34"/>
      <c r="M21" s="33"/>
      <c r="N21" s="33"/>
      <c r="O21" s="34"/>
      <c r="P21" s="33"/>
      <c r="Q21" s="34"/>
    </row>
    <row r="22" spans="2:17" ht="12.75">
      <c r="B22" s="29">
        <f t="shared" si="1"/>
        <v>418</v>
      </c>
      <c r="C22" s="26"/>
      <c r="D22" s="26"/>
      <c r="E22" s="26" t="str">
        <f aca="true" t="shared" si="2" ref="E22:E34">C22&amp;" "&amp;LEFT(D22,1)&amp;"."</f>
        <v> .</v>
      </c>
      <c r="F22" s="36"/>
      <c r="G22" s="212"/>
      <c r="L22" s="34"/>
      <c r="M22" s="33"/>
      <c r="N22" s="33"/>
      <c r="O22" s="34"/>
      <c r="P22" s="33"/>
      <c r="Q22" s="34"/>
    </row>
    <row r="23" spans="2:17" ht="12.75">
      <c r="B23" s="29">
        <f t="shared" si="1"/>
        <v>419</v>
      </c>
      <c r="C23" s="26"/>
      <c r="D23" s="26"/>
      <c r="E23" s="26" t="str">
        <f t="shared" si="2"/>
        <v> .</v>
      </c>
      <c r="F23" s="36"/>
      <c r="G23" s="212"/>
      <c r="L23" s="34"/>
      <c r="M23" s="33"/>
      <c r="N23" s="33"/>
      <c r="O23" s="34"/>
      <c r="P23" s="33"/>
      <c r="Q23" s="34"/>
    </row>
    <row r="24" spans="2:7" ht="12.75">
      <c r="B24" s="29">
        <f t="shared" si="1"/>
        <v>420</v>
      </c>
      <c r="C24" s="26"/>
      <c r="D24" s="26"/>
      <c r="E24" s="26" t="str">
        <f t="shared" si="2"/>
        <v> .</v>
      </c>
      <c r="F24" s="36"/>
      <c r="G24" s="212"/>
    </row>
    <row r="25" spans="2:7" ht="12.75">
      <c r="B25" s="29">
        <f t="shared" si="1"/>
        <v>421</v>
      </c>
      <c r="C25" s="37"/>
      <c r="D25" s="26"/>
      <c r="E25" s="26" t="str">
        <f t="shared" si="2"/>
        <v> .</v>
      </c>
      <c r="F25" s="36"/>
      <c r="G25" s="212"/>
    </row>
    <row r="26" spans="2:7" ht="12.75">
      <c r="B26" s="29">
        <f t="shared" si="1"/>
        <v>422</v>
      </c>
      <c r="C26" s="37"/>
      <c r="D26" s="26"/>
      <c r="E26" s="26" t="str">
        <f t="shared" si="2"/>
        <v> .</v>
      </c>
      <c r="F26" s="36"/>
      <c r="G26" s="212"/>
    </row>
    <row r="27" spans="2:7" ht="12.75">
      <c r="B27" s="29">
        <f t="shared" si="1"/>
        <v>423</v>
      </c>
      <c r="C27" s="26"/>
      <c r="D27" s="26"/>
      <c r="E27" s="26" t="str">
        <f t="shared" si="2"/>
        <v> .</v>
      </c>
      <c r="F27" s="36"/>
      <c r="G27" s="212"/>
    </row>
    <row r="28" spans="2:12" ht="12.75">
      <c r="B28" s="29">
        <f t="shared" si="1"/>
        <v>424</v>
      </c>
      <c r="C28" s="26"/>
      <c r="D28" s="26"/>
      <c r="E28" s="26" t="str">
        <f t="shared" si="2"/>
        <v> .</v>
      </c>
      <c r="F28" s="36"/>
      <c r="G28" s="212"/>
      <c r="L28" s="38"/>
    </row>
    <row r="29" spans="2:7" ht="12.75">
      <c r="B29" s="29">
        <f t="shared" si="1"/>
        <v>425</v>
      </c>
      <c r="C29" s="26"/>
      <c r="D29" s="26"/>
      <c r="E29" s="26" t="str">
        <f t="shared" si="2"/>
        <v> .</v>
      </c>
      <c r="F29" s="36"/>
      <c r="G29" s="212"/>
    </row>
    <row r="30" spans="2:17" ht="12.75">
      <c r="B30" s="29">
        <f t="shared" si="1"/>
        <v>426</v>
      </c>
      <c r="C30" s="26"/>
      <c r="D30" s="26"/>
      <c r="E30" s="26" t="str">
        <f t="shared" si="2"/>
        <v> .</v>
      </c>
      <c r="F30" s="36"/>
      <c r="G30" s="212"/>
      <c r="P30" s="33"/>
      <c r="Q30" s="34"/>
    </row>
    <row r="31" spans="2:14" ht="12.75">
      <c r="B31" s="29">
        <f t="shared" si="1"/>
        <v>427</v>
      </c>
      <c r="C31" s="26"/>
      <c r="D31" s="26"/>
      <c r="E31" s="26" t="str">
        <f t="shared" si="2"/>
        <v> .</v>
      </c>
      <c r="F31" s="36"/>
      <c r="G31" s="214"/>
      <c r="K31" s="39"/>
      <c r="L31" s="39"/>
      <c r="M31" s="39"/>
      <c r="N31" s="39"/>
    </row>
    <row r="32" spans="2:14" ht="12.75">
      <c r="B32" s="29">
        <f t="shared" si="1"/>
        <v>428</v>
      </c>
      <c r="C32" s="26"/>
      <c r="D32" s="26"/>
      <c r="E32" s="26" t="str">
        <f>C32&amp;" "&amp;LEFT(D32,1)&amp;"."</f>
        <v> .</v>
      </c>
      <c r="F32" s="36"/>
      <c r="G32" s="212"/>
      <c r="K32" s="39"/>
      <c r="L32" s="39"/>
      <c r="M32" s="39"/>
      <c r="N32" s="39"/>
    </row>
    <row r="33" spans="2:14" ht="12.75">
      <c r="B33" s="29">
        <f t="shared" si="1"/>
        <v>429</v>
      </c>
      <c r="C33" s="26"/>
      <c r="D33" s="26"/>
      <c r="E33" s="26" t="str">
        <f t="shared" si="2"/>
        <v> .</v>
      </c>
      <c r="F33" s="36"/>
      <c r="G33" s="212"/>
      <c r="K33" s="39"/>
      <c r="L33" s="39"/>
      <c r="M33" s="39"/>
      <c r="N33" s="39"/>
    </row>
    <row r="34" spans="2:14" ht="15">
      <c r="B34" s="29">
        <f t="shared" si="1"/>
        <v>430</v>
      </c>
      <c r="C34" s="26"/>
      <c r="D34" s="26"/>
      <c r="E34" s="26" t="str">
        <f t="shared" si="2"/>
        <v> .</v>
      </c>
      <c r="F34" s="36"/>
      <c r="G34" s="212"/>
      <c r="K34" s="39"/>
      <c r="L34" s="40"/>
      <c r="M34" s="41"/>
      <c r="N34" s="39"/>
    </row>
    <row r="35" spans="2:14" ht="15">
      <c r="B35" s="29">
        <f t="shared" si="1"/>
        <v>431</v>
      </c>
      <c r="C35" s="26"/>
      <c r="D35" s="26"/>
      <c r="E35" s="26" t="str">
        <f>C35&amp;" "&amp;LEFT(D35,1)&amp;"."</f>
        <v> .</v>
      </c>
      <c r="F35" s="36"/>
      <c r="G35" s="212"/>
      <c r="K35" s="39"/>
      <c r="L35" s="40"/>
      <c r="M35" s="41"/>
      <c r="N35" s="39"/>
    </row>
    <row r="36" spans="2:14" ht="15">
      <c r="B36" s="29">
        <f t="shared" si="1"/>
        <v>432</v>
      </c>
      <c r="C36" s="26"/>
      <c r="D36" s="26"/>
      <c r="E36" s="26" t="str">
        <f>C36&amp;" "&amp;LEFT(D36,1)&amp;"."</f>
        <v> .</v>
      </c>
      <c r="F36" s="36"/>
      <c r="G36" s="214"/>
      <c r="K36" s="39"/>
      <c r="L36" s="40"/>
      <c r="M36" s="41"/>
      <c r="N36" s="39"/>
    </row>
    <row r="37" spans="2:14" ht="15">
      <c r="B37" s="29">
        <f t="shared" si="1"/>
        <v>433</v>
      </c>
      <c r="C37" s="42"/>
      <c r="D37" s="42"/>
      <c r="E37" s="26" t="str">
        <f>C37&amp;" "&amp;LEFT(D37,1)&amp;"."</f>
        <v> .</v>
      </c>
      <c r="F37" s="36"/>
      <c r="G37" s="214"/>
      <c r="K37" s="39"/>
      <c r="L37" s="43"/>
      <c r="M37" s="41"/>
      <c r="N37" s="39"/>
    </row>
    <row r="38" spans="2:14" ht="15">
      <c r="B38" s="29">
        <f t="shared" si="1"/>
        <v>434</v>
      </c>
      <c r="C38" s="42"/>
      <c r="D38" s="42"/>
      <c r="E38" s="26" t="str">
        <f aca="true" t="shared" si="3" ref="E38:E45">C38&amp;" "&amp;LEFT(D38,1)&amp;"."</f>
        <v> .</v>
      </c>
      <c r="F38" s="42"/>
      <c r="G38" s="214"/>
      <c r="K38" s="39"/>
      <c r="L38" s="40"/>
      <c r="M38" s="41"/>
      <c r="N38" s="39"/>
    </row>
    <row r="39" spans="2:14" ht="15">
      <c r="B39" s="29">
        <f t="shared" si="1"/>
        <v>435</v>
      </c>
      <c r="C39" s="42"/>
      <c r="D39" s="42"/>
      <c r="E39" s="26" t="str">
        <f t="shared" si="3"/>
        <v> .</v>
      </c>
      <c r="F39" s="42"/>
      <c r="G39" s="214"/>
      <c r="K39" s="39"/>
      <c r="L39" s="40"/>
      <c r="M39" s="41"/>
      <c r="N39" s="39"/>
    </row>
    <row r="40" spans="2:14" ht="15">
      <c r="B40" s="29">
        <f t="shared" si="1"/>
        <v>436</v>
      </c>
      <c r="C40" s="42"/>
      <c r="D40" s="42"/>
      <c r="E40" s="26" t="str">
        <f t="shared" si="3"/>
        <v> .</v>
      </c>
      <c r="F40" s="42"/>
      <c r="G40" s="214"/>
      <c r="K40" s="39"/>
      <c r="L40" s="43"/>
      <c r="M40" s="41"/>
      <c r="N40" s="39"/>
    </row>
    <row r="41" spans="2:14" ht="15">
      <c r="B41" s="29">
        <f t="shared" si="1"/>
        <v>437</v>
      </c>
      <c r="C41" s="42"/>
      <c r="D41" s="42"/>
      <c r="E41" s="26" t="str">
        <f t="shared" si="3"/>
        <v> .</v>
      </c>
      <c r="F41" s="42"/>
      <c r="G41" s="214"/>
      <c r="K41" s="39"/>
      <c r="L41" s="40"/>
      <c r="M41" s="41"/>
      <c r="N41" s="39"/>
    </row>
    <row r="42" spans="2:14" ht="15">
      <c r="B42" s="29">
        <f t="shared" si="1"/>
        <v>438</v>
      </c>
      <c r="C42" s="42"/>
      <c r="D42" s="42"/>
      <c r="E42" s="26" t="str">
        <f t="shared" si="3"/>
        <v> .</v>
      </c>
      <c r="F42" s="42"/>
      <c r="G42" s="214"/>
      <c r="K42" s="39"/>
      <c r="L42" s="40"/>
      <c r="M42" s="41"/>
      <c r="N42" s="39"/>
    </row>
    <row r="43" spans="2:14" ht="15">
      <c r="B43" s="29">
        <f t="shared" si="1"/>
        <v>439</v>
      </c>
      <c r="C43" s="42"/>
      <c r="D43" s="42"/>
      <c r="E43" s="26" t="str">
        <f t="shared" si="3"/>
        <v> .</v>
      </c>
      <c r="F43" s="42"/>
      <c r="G43" s="214"/>
      <c r="K43" s="39"/>
      <c r="L43" s="44"/>
      <c r="M43" s="45"/>
      <c r="N43" s="39"/>
    </row>
    <row r="44" spans="2:14" ht="15">
      <c r="B44" s="29">
        <f>B43+1</f>
        <v>440</v>
      </c>
      <c r="C44" s="42"/>
      <c r="D44" s="42"/>
      <c r="E44" s="26" t="str">
        <f t="shared" si="3"/>
        <v> .</v>
      </c>
      <c r="F44" s="42"/>
      <c r="G44" s="214"/>
      <c r="K44" s="39"/>
      <c r="L44" s="44"/>
      <c r="M44" s="45"/>
      <c r="N44" s="39"/>
    </row>
    <row r="45" spans="3:6" ht="12.75">
      <c r="C45" s="42"/>
      <c r="D45" s="42"/>
      <c r="E45" s="26" t="str">
        <f t="shared" si="3"/>
        <v> .</v>
      </c>
      <c r="F45" s="42"/>
    </row>
  </sheetData>
  <sheetProtection selectLockedCells="1" selectUnlockedCells="1"/>
  <mergeCells count="1">
    <mergeCell ref="K6:L17"/>
  </mergeCells>
  <printOptions gridLines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87" r:id="rId1"/>
  <headerFooter alignWithMargins="0">
    <oddFooter>&amp;R&amp;D;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35"/>
  <sheetViews>
    <sheetView zoomScalePageLayoutView="0" workbookViewId="0" topLeftCell="A5">
      <selection activeCell="K14" sqref="K14"/>
    </sheetView>
  </sheetViews>
  <sheetFormatPr defaultColWidth="9.00390625" defaultRowHeight="12.75"/>
  <cols>
    <col min="1" max="1" width="3.75390625" style="0" customWidth="1"/>
    <col min="2" max="2" width="18.75390625" style="0" bestFit="1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25390625" style="0" customWidth="1"/>
    <col min="9" max="9" width="6.75390625" style="0" customWidth="1"/>
  </cols>
  <sheetData>
    <row r="1" spans="1:9" ht="30">
      <c r="A1" s="372" t="str">
        <f>"SKUPINY"&amp;" "&amp;'ÚDAJE BC4'!C8&amp;'ÚDAJE BC4'!D8</f>
        <v>SKUPINY BC4</v>
      </c>
      <c r="B1" s="372"/>
      <c r="C1" s="372"/>
      <c r="D1" s="372"/>
      <c r="E1" s="372"/>
      <c r="F1" s="372"/>
      <c r="G1" s="372"/>
      <c r="H1" s="372"/>
      <c r="I1" s="372"/>
    </row>
    <row r="2" spans="1:8" ht="15" customHeight="1">
      <c r="A2" t="s">
        <v>31</v>
      </c>
      <c r="C2" s="373" t="str">
        <f>IF(ISTEXT('ÚDAJE BC2'!C7),'ÚDAJE BC2'!C7,"")</f>
        <v>2. ligové kolo 2019</v>
      </c>
      <c r="D2" s="373"/>
      <c r="E2" s="373"/>
      <c r="F2" s="373"/>
      <c r="G2" s="373"/>
      <c r="H2" s="373"/>
    </row>
    <row r="3" spans="1:11" ht="12.75" customHeight="1">
      <c r="A3" s="374"/>
      <c r="B3" s="374"/>
      <c r="C3" s="46"/>
      <c r="D3" s="46"/>
      <c r="E3" s="46"/>
      <c r="F3" s="46"/>
      <c r="G3" s="46"/>
      <c r="H3" s="46"/>
      <c r="I3" s="46"/>
      <c r="J3" s="46"/>
      <c r="K3" s="46"/>
    </row>
    <row r="5" spans="2:9" s="48" customFormat="1" ht="15.75" customHeight="1">
      <c r="B5" s="47" t="s">
        <v>32</v>
      </c>
      <c r="C5" s="47" t="s">
        <v>33</v>
      </c>
      <c r="D5" s="47"/>
      <c r="E5" s="47"/>
      <c r="F5" s="47"/>
      <c r="G5" s="47"/>
      <c r="H5" s="47"/>
      <c r="I5" s="47"/>
    </row>
    <row r="6" spans="2:10" s="48" customFormat="1" ht="15.75" customHeight="1">
      <c r="B6" s="226" t="s">
        <v>9</v>
      </c>
      <c r="C6" s="227" t="s">
        <v>12</v>
      </c>
      <c r="D6" s="227" t="s">
        <v>13</v>
      </c>
      <c r="E6" s="51"/>
      <c r="F6" s="52"/>
      <c r="G6" s="53"/>
      <c r="H6" s="51"/>
      <c r="I6" s="51"/>
      <c r="J6" s="54"/>
    </row>
    <row r="7" spans="1:10" s="48" customFormat="1" ht="15.75" customHeight="1">
      <c r="A7" s="228">
        <v>1</v>
      </c>
      <c r="B7" s="216">
        <f>INDEX('ZOZNAM BC4'!$B$5:$G$18,MATCH($C$5&amp;$A7,'ZOZNAM BC4'!$G$5:$G$18,0),1)</f>
        <v>401</v>
      </c>
      <c r="C7" s="217" t="str">
        <f>INDEX('ZOZNAM BC4'!$B$5:$G$18,MATCH($C$5&amp;$A7,'ZOZNAM BC4'!$G$5:$G$18,0),4)</f>
        <v>Andrejčík S.</v>
      </c>
      <c r="D7" s="217" t="str">
        <f>INDEX('ZOZNAM BC4'!$B$5:$G$18,MATCH($C$5&amp;$A7,'ZOZNAM BC4'!$G$5:$G$18,0),5)</f>
        <v>ŠKTP Viktória Ž n/H</v>
      </c>
      <c r="E7" s="54"/>
      <c r="F7" s="56"/>
      <c r="G7" s="229"/>
      <c r="H7" t="str">
        <f>B7&amp;" "&amp;C7</f>
        <v>401 Andrejčík S.</v>
      </c>
      <c r="I7" s="54"/>
      <c r="J7" s="54"/>
    </row>
    <row r="8" spans="1:10" s="48" customFormat="1" ht="15.75" customHeight="1">
      <c r="A8" s="228">
        <v>2</v>
      </c>
      <c r="B8" s="216">
        <f>INDEX('ZOZNAM BC4'!$B$5:$G$18,MATCH($C$5&amp;$A8,'ZOZNAM BC4'!$G$5:$G$18,0),1)</f>
        <v>406</v>
      </c>
      <c r="C8" s="217" t="str">
        <f>INDEX('ZOZNAM BC4'!$B$5:$G$18,MATCH($C$5&amp;$A8,'ZOZNAM BC4'!$G$5:$G$18,0),4)</f>
        <v>Rom M.</v>
      </c>
      <c r="D8" s="217" t="str">
        <f>INDEX('ZOZNAM BC4'!$B$5:$G$18,MATCH($C$5&amp;$A8,'ZOZNAM BC4'!$G$5:$G$18,0),5)</f>
        <v>OMD v SR</v>
      </c>
      <c r="E8" s="215"/>
      <c r="F8" s="215"/>
      <c r="G8" s="216"/>
      <c r="H8" t="str">
        <f>B8&amp;" "&amp;C8</f>
        <v>406 Rom M.</v>
      </c>
      <c r="I8" s="54"/>
      <c r="J8" s="54"/>
    </row>
    <row r="9" spans="1:10" s="48" customFormat="1" ht="15.75" customHeight="1">
      <c r="A9" s="228">
        <v>3</v>
      </c>
      <c r="B9" s="216">
        <f>INDEX('ZOZNAM BC4'!$B$5:$G$18,MATCH($C$5&amp;$A9,'ZOZNAM BC4'!$G$5:$G$18,0),1)</f>
        <v>407</v>
      </c>
      <c r="C9" s="217" t="str">
        <f>INDEX('ZOZNAM BC4'!$B$5:$G$18,MATCH($C$5&amp;$A9,'ZOZNAM BC4'!$G$5:$G$18,0),4)</f>
        <v>Vozárová K.</v>
      </c>
      <c r="D9" s="217" t="str">
        <f>INDEX('ZOZNAM BC4'!$B$5:$G$18,MATCH($C$5&amp;$A9,'ZOZNAM BC4'!$G$5:$G$18,0),5)</f>
        <v>ŠKTP Viktória Ž n/H</v>
      </c>
      <c r="E9" s="54"/>
      <c r="F9" s="56"/>
      <c r="G9" s="229"/>
      <c r="H9" t="str">
        <f>B9&amp;" "&amp;C9</f>
        <v>407 Vozárová K.</v>
      </c>
      <c r="I9" s="54"/>
      <c r="J9" s="54"/>
    </row>
    <row r="10" spans="1:10" s="48" customFormat="1" ht="15.75" customHeight="1">
      <c r="A10" s="228">
        <v>4</v>
      </c>
      <c r="B10" s="216" t="e">
        <f>INDEX('ZOZNAM BC4'!$B$5:$G$18,MATCH($C$5&amp;$A10,'ZOZNAM BC4'!$G$5:$G$18,0),1)</f>
        <v>#N/A</v>
      </c>
      <c r="C10" s="217" t="e">
        <f>INDEX('ZOZNAM BC4'!$B$5:$G$18,MATCH($C$5&amp;$A10,'ZOZNAM BC4'!$G$5:$G$18,0),4)</f>
        <v>#N/A</v>
      </c>
      <c r="D10" s="217" t="e">
        <f>INDEX('ZOZNAM BC4'!$B$5:$G$18,MATCH($C$5&amp;$A10,'ZOZNAM BC4'!$G$5:$G$18,0),5)</f>
        <v>#N/A</v>
      </c>
      <c r="E10" s="54"/>
      <c r="F10" s="56"/>
      <c r="G10" s="229"/>
      <c r="H10" t="e">
        <f>B10&amp;" "&amp;C10</f>
        <v>#N/A</v>
      </c>
      <c r="I10" s="54"/>
      <c r="J10" s="54"/>
    </row>
    <row r="11" spans="1:10" s="48" customFormat="1" ht="15.75" customHeight="1">
      <c r="A11" s="228">
        <v>5</v>
      </c>
      <c r="B11" s="216" t="e">
        <f>INDEX('ZOZNAM BC4'!$B$5:$G$18,MATCH($C$5&amp;$A11,'ZOZNAM BC4'!$G$5:$G$18,0),1)</f>
        <v>#N/A</v>
      </c>
      <c r="C11" s="217" t="e">
        <f>INDEX('ZOZNAM BC4'!$B$5:$G$18,MATCH($C$5&amp;$A11,'ZOZNAM BC4'!$G$5:$G$18,0),4)</f>
        <v>#N/A</v>
      </c>
      <c r="D11" s="217" t="e">
        <f>INDEX('ZOZNAM BC4'!$B$5:$G$18,MATCH($C$5&amp;$A11,'ZOZNAM BC4'!$G$5:$G$18,0),5)</f>
        <v>#N/A</v>
      </c>
      <c r="E11" s="54"/>
      <c r="F11" s="56"/>
      <c r="G11" s="229"/>
      <c r="H11"/>
      <c r="I11" s="54"/>
      <c r="J11" s="54"/>
    </row>
    <row r="12" spans="1:10" s="48" customFormat="1" ht="15.75" customHeight="1">
      <c r="A12" s="228"/>
      <c r="E12" s="54"/>
      <c r="F12" s="56"/>
      <c r="H12"/>
      <c r="I12" s="54"/>
      <c r="J12" s="54"/>
    </row>
    <row r="13" spans="1:10" s="48" customFormat="1" ht="15.75" customHeight="1">
      <c r="A13" s="228"/>
      <c r="B13" s="47" t="s">
        <v>32</v>
      </c>
      <c r="C13" s="47" t="s">
        <v>34</v>
      </c>
      <c r="D13" s="47"/>
      <c r="E13" s="51"/>
      <c r="F13" s="52"/>
      <c r="G13" s="47"/>
      <c r="H13"/>
      <c r="I13" s="51"/>
      <c r="J13" s="54"/>
    </row>
    <row r="14" spans="1:10" s="48" customFormat="1" ht="15.75" customHeight="1">
      <c r="A14" s="228"/>
      <c r="B14" s="226" t="s">
        <v>9</v>
      </c>
      <c r="C14" s="227" t="s">
        <v>12</v>
      </c>
      <c r="D14" s="227" t="s">
        <v>13</v>
      </c>
      <c r="E14" s="51"/>
      <c r="F14" s="52"/>
      <c r="G14" s="226"/>
      <c r="H14"/>
      <c r="I14" s="51"/>
      <c r="J14" s="54"/>
    </row>
    <row r="15" spans="1:10" s="48" customFormat="1" ht="15.75" customHeight="1">
      <c r="A15" s="228">
        <v>1</v>
      </c>
      <c r="B15" s="216">
        <f>INDEX('ZOZNAM BC4'!$B$5:$G$18,MATCH($C$13&amp;$A15,'ZOZNAM BC4'!$G$5:$G$18,0),1)</f>
        <v>402</v>
      </c>
      <c r="C15" s="217" t="str">
        <f>INDEX('ZOZNAM BC4'!$B$5:$G$18,MATCH($C$13&amp;$A15,'ZOZNAM BC4'!$G$5:$G$18,0),4)</f>
        <v>Strehársky M.</v>
      </c>
      <c r="D15" s="217" t="str">
        <f>INDEX('ZOZNAM BC4'!$B$5:$G$18,MATCH($C$13&amp;$A15,'ZOZNAM BC4'!$G$5:$G$18,0),5)</f>
        <v>ŠK Altius</v>
      </c>
      <c r="E15" s="54"/>
      <c r="F15" s="56"/>
      <c r="G15" s="229"/>
      <c r="H15" t="str">
        <f>B15&amp;" "&amp;C15</f>
        <v>402 Strehársky M.</v>
      </c>
      <c r="I15" s="54"/>
      <c r="J15" s="54"/>
    </row>
    <row r="16" spans="1:10" s="48" customFormat="1" ht="15.75" customHeight="1">
      <c r="A16" s="228">
        <v>2</v>
      </c>
      <c r="B16" s="216">
        <f>INDEX('ZOZNAM BC4'!$B$5:$G$18,MATCH($C$13&amp;$A16,'ZOZNAM BC4'!$G$5:$G$18,0),1)</f>
        <v>405</v>
      </c>
      <c r="C16" s="217" t="str">
        <f>INDEX('ZOZNAM BC4'!$B$5:$G$18,MATCH($C$13&amp;$A16,'ZOZNAM BC4'!$G$5:$G$18,0),4)</f>
        <v>Burian M.</v>
      </c>
      <c r="D16" s="217" t="str">
        <f>INDEX('ZOZNAM BC4'!$B$5:$G$18,MATCH($C$13&amp;$A16,'ZOZNAM BC4'!$G$5:$G$18,0),5)</f>
        <v>OMD v SR</v>
      </c>
      <c r="E16" s="54"/>
      <c r="F16" s="56"/>
      <c r="G16" s="229"/>
      <c r="H16" t="str">
        <f>B16&amp;" "&amp;C16</f>
        <v>405 Burian M.</v>
      </c>
      <c r="I16" s="54"/>
      <c r="J16" s="54"/>
    </row>
    <row r="17" spans="1:10" s="48" customFormat="1" ht="15.75" customHeight="1">
      <c r="A17" s="228">
        <v>3</v>
      </c>
      <c r="B17" s="216">
        <f>INDEX('ZOZNAM BC4'!$B$5:$G$18,MATCH($C$13&amp;$A17,'ZOZNAM BC4'!$G$5:$G$18,0),1)</f>
        <v>408</v>
      </c>
      <c r="C17" s="217" t="str">
        <f>INDEX('ZOZNAM BC4'!$B$5:$G$18,MATCH($C$13&amp;$A17,'ZOZNAM BC4'!$G$5:$G$18,0),4)</f>
        <v>Prášil M.</v>
      </c>
      <c r="D17" s="217" t="str">
        <f>INDEX('ZOZNAM BC4'!$B$5:$G$18,MATCH($C$13&amp;$A17,'ZOZNAM BC4'!$G$5:$G$18,0),5)</f>
        <v>ZOM Prešov</v>
      </c>
      <c r="E17" s="54"/>
      <c r="F17" s="56"/>
      <c r="G17" s="229"/>
      <c r="H17" t="str">
        <f>B17&amp;" "&amp;C17</f>
        <v>408 Prášil M.</v>
      </c>
      <c r="I17" s="54"/>
      <c r="J17" s="54"/>
    </row>
    <row r="18" spans="1:10" s="48" customFormat="1" ht="15.75" customHeight="1">
      <c r="A18" s="228">
        <v>4</v>
      </c>
      <c r="B18" s="216" t="e">
        <f>INDEX('ZOZNAM BC4'!$B$5:$G$18,MATCH($C$13&amp;$A18,'ZOZNAM BC4'!$G$5:$G$18,0),1)</f>
        <v>#N/A</v>
      </c>
      <c r="C18" s="217" t="e">
        <f>INDEX('ZOZNAM BC4'!$B$5:$G$18,MATCH($C$13&amp;$A18,'ZOZNAM BC4'!$G$5:$G$18,0),4)</f>
        <v>#N/A</v>
      </c>
      <c r="D18" s="217" t="e">
        <f>INDEX('ZOZNAM BC4'!$B$5:$G$18,MATCH($C$13&amp;$A18,'ZOZNAM BC4'!$G$5:$G$18,0),5)</f>
        <v>#N/A</v>
      </c>
      <c r="E18" s="54"/>
      <c r="F18" s="56"/>
      <c r="G18" s="229"/>
      <c r="H18" t="e">
        <f>B18&amp;" "&amp;C18</f>
        <v>#N/A</v>
      </c>
      <c r="I18" s="54"/>
      <c r="J18" s="54"/>
    </row>
    <row r="19" spans="1:10" s="48" customFormat="1" ht="15.75" customHeight="1">
      <c r="A19" s="228">
        <v>5</v>
      </c>
      <c r="B19" s="216" t="e">
        <f>INDEX('ZOZNAM BC4'!$B$5:$G$18,MATCH($C$13&amp;$A19,'ZOZNAM BC4'!$G$5:$G$18,0),1)</f>
        <v>#N/A</v>
      </c>
      <c r="C19" s="217" t="e">
        <f>INDEX('ZOZNAM BC4'!$B$5:$G$18,MATCH($C$13&amp;$A19,'ZOZNAM BC4'!$G$5:$G$18,0),4)</f>
        <v>#N/A</v>
      </c>
      <c r="D19" s="217" t="e">
        <f>INDEX('ZOZNAM BC4'!$B$5:$G$18,MATCH($C$13&amp;$A19,'ZOZNAM BC4'!$G$5:$G$18,0),5)</f>
        <v>#N/A</v>
      </c>
      <c r="E19" s="54"/>
      <c r="F19" s="56"/>
      <c r="G19" s="57"/>
      <c r="H19"/>
      <c r="I19" s="54"/>
      <c r="J19" s="54"/>
    </row>
    <row r="20" spans="1:10" s="48" customFormat="1" ht="15.75" customHeight="1">
      <c r="A20" s="228"/>
      <c r="E20" s="54"/>
      <c r="F20" s="56"/>
      <c r="G20" s="54"/>
      <c r="H20"/>
      <c r="I20" s="54"/>
      <c r="J20" s="54"/>
    </row>
    <row r="21" spans="1:10" s="48" customFormat="1" ht="15.75" customHeight="1">
      <c r="A21" s="228"/>
      <c r="B21" s="47" t="s">
        <v>32</v>
      </c>
      <c r="C21" s="47" t="s">
        <v>35</v>
      </c>
      <c r="D21" s="47"/>
      <c r="E21" s="51"/>
      <c r="F21" s="52"/>
      <c r="G21" s="51"/>
      <c r="H21"/>
      <c r="I21" s="51"/>
      <c r="J21" s="54"/>
    </row>
    <row r="22" spans="1:10" s="48" customFormat="1" ht="15.75" customHeight="1">
      <c r="A22" s="228"/>
      <c r="B22" s="226" t="s">
        <v>9</v>
      </c>
      <c r="C22" s="227" t="s">
        <v>12</v>
      </c>
      <c r="D22" s="227" t="s">
        <v>13</v>
      </c>
      <c r="E22" s="51"/>
      <c r="F22" s="52"/>
      <c r="G22" s="53"/>
      <c r="H22"/>
      <c r="I22" s="51"/>
      <c r="J22" s="54"/>
    </row>
    <row r="23" spans="1:10" s="48" customFormat="1" ht="15.75" customHeight="1">
      <c r="A23" s="228">
        <v>1</v>
      </c>
      <c r="B23" s="216">
        <f>INDEX('ZOZNAM BC4'!$B$5:$G$18,MATCH($C$21&amp;$A23,'ZOZNAM BC4'!$G$5:$G$18,0),1)</f>
        <v>403</v>
      </c>
      <c r="C23" s="217" t="str">
        <f>INDEX('ZOZNAM BC4'!$B$5:$G$18,MATCH($C$21&amp;$A23,'ZOZNAM BC4'!$G$5:$G$18,0),4)</f>
        <v>Ďurkovič R.</v>
      </c>
      <c r="D23" s="217" t="str">
        <f>INDEX('ZOZNAM BC4'!$B$5:$G$18,MATCH($C$21&amp;$A23,'ZOZNAM BC4'!$G$5:$G$18,0),5)</f>
        <v>ŠK Altius</v>
      </c>
      <c r="E23" s="54"/>
      <c r="F23" s="56"/>
      <c r="G23" s="57"/>
      <c r="H23" t="str">
        <f>B23&amp;" "&amp;C23</f>
        <v>403 Ďurkovič R.</v>
      </c>
      <c r="I23" s="54"/>
      <c r="J23" s="54"/>
    </row>
    <row r="24" spans="1:10" s="48" customFormat="1" ht="15.75" customHeight="1">
      <c r="A24" s="228">
        <v>2</v>
      </c>
      <c r="B24" s="216">
        <f>INDEX('ZOZNAM BC4'!$B$5:$G$18,MATCH($C$21&amp;$A24,'ZOZNAM BC4'!$G$5:$G$18,0),1)</f>
        <v>404</v>
      </c>
      <c r="C24" s="217" t="str">
        <f>INDEX('ZOZNAM BC4'!$B$5:$G$18,MATCH($C$21&amp;$A24,'ZOZNAM BC4'!$G$5:$G$18,0),4)</f>
        <v>Klimčo M.</v>
      </c>
      <c r="D24" s="217" t="str">
        <f>INDEX('ZOZNAM BC4'!$B$5:$G$18,MATCH($C$21&amp;$A24,'ZOZNAM BC4'!$G$5:$G$18,0),5)</f>
        <v>ZOM Prešov</v>
      </c>
      <c r="E24" s="54"/>
      <c r="F24" s="56"/>
      <c r="G24" s="57"/>
      <c r="H24" t="str">
        <f>B24&amp;" "&amp;C24</f>
        <v>404 Klimčo M.</v>
      </c>
      <c r="I24" s="54"/>
      <c r="J24" s="54"/>
    </row>
    <row r="25" spans="1:10" s="48" customFormat="1" ht="15.75" customHeight="1">
      <c r="A25" s="228">
        <v>3</v>
      </c>
      <c r="B25" s="216">
        <f>INDEX('ZOZNAM BC4'!$B$5:$G$18,MATCH($C$21&amp;$A25,'ZOZNAM BC4'!$G$5:$G$18,0),1)</f>
        <v>409</v>
      </c>
      <c r="C25" s="217" t="str">
        <f>INDEX('ZOZNAM BC4'!$B$5:$G$18,MATCH($C$21&amp;$A25,'ZOZNAM BC4'!$G$5:$G$18,0),4)</f>
        <v>Mihová A.</v>
      </c>
      <c r="D25" s="217" t="str">
        <f>INDEX('ZOZNAM BC4'!$B$5:$G$18,MATCH($C$21&amp;$A25,'ZOZNAM BC4'!$G$5:$G$18,0),5)</f>
        <v>ZOM Prešov</v>
      </c>
      <c r="E25" s="54"/>
      <c r="F25" s="56"/>
      <c r="G25" s="57"/>
      <c r="H25" t="str">
        <f>B25&amp;" "&amp;C25</f>
        <v>409 Mihová A.</v>
      </c>
      <c r="I25" s="54"/>
      <c r="J25" s="54"/>
    </row>
    <row r="26" spans="1:10" s="48" customFormat="1" ht="15.75" customHeight="1">
      <c r="A26" s="228">
        <v>4</v>
      </c>
      <c r="B26" s="216" t="e">
        <f>INDEX('ZOZNAM BC4'!$B$5:$G$18,MATCH($C$21&amp;$A26,'ZOZNAM BC4'!$G$5:$G$18,0),1)</f>
        <v>#N/A</v>
      </c>
      <c r="C26" s="217" t="e">
        <f>INDEX('ZOZNAM BC4'!$B$5:$G$18,MATCH($C$21&amp;$A26,'ZOZNAM BC4'!$G$5:$G$18,0),4)</f>
        <v>#N/A</v>
      </c>
      <c r="D26" s="217" t="e">
        <f>INDEX('ZOZNAM BC4'!$B$5:$G$18,MATCH($C$21&amp;$A26,'ZOZNAM BC4'!$G$5:$G$18,0),5)</f>
        <v>#N/A</v>
      </c>
      <c r="E26" s="54"/>
      <c r="F26" s="56"/>
      <c r="G26" s="57"/>
      <c r="H26"/>
      <c r="I26" s="54"/>
      <c r="J26" s="54"/>
    </row>
    <row r="27" spans="1:10" s="48" customFormat="1" ht="15.75" customHeight="1">
      <c r="A27" s="228">
        <v>5</v>
      </c>
      <c r="B27" s="216" t="e">
        <f>INDEX('ZOZNAM BC4'!$B$5:$G$18,MATCH($C$21&amp;$A27,'ZOZNAM BC4'!$G$5:$G$18,0),1)</f>
        <v>#N/A</v>
      </c>
      <c r="C27" s="217" t="e">
        <f>INDEX('ZOZNAM BC4'!$B$5:$G$18,MATCH($C$21&amp;$A27,'ZOZNAM BC4'!$G$5:$G$18,0),4)</f>
        <v>#N/A</v>
      </c>
      <c r="D27" s="217" t="e">
        <f>INDEX('ZOZNAM BC4'!$B$5:$G$18,MATCH($C$21&amp;$A27,'ZOZNAM BC4'!$G$5:$G$18,0),5)</f>
        <v>#N/A</v>
      </c>
      <c r="E27" s="54"/>
      <c r="F27" s="56"/>
      <c r="G27" s="57"/>
      <c r="H27"/>
      <c r="I27" s="54"/>
      <c r="J27" s="54"/>
    </row>
    <row r="28" spans="1:10" s="48" customFormat="1" ht="15.75" customHeight="1">
      <c r="A28" s="228"/>
      <c r="E28" s="54"/>
      <c r="F28" s="56"/>
      <c r="G28" s="54"/>
      <c r="H28"/>
      <c r="I28" s="54"/>
      <c r="J28" s="54"/>
    </row>
    <row r="29" spans="1:10" s="48" customFormat="1" ht="15.75" customHeight="1">
      <c r="A29" s="228"/>
      <c r="B29" s="47" t="s">
        <v>32</v>
      </c>
      <c r="C29" s="47" t="s">
        <v>36</v>
      </c>
      <c r="D29" s="47"/>
      <c r="E29" s="51"/>
      <c r="F29" s="52"/>
      <c r="G29" s="51"/>
      <c r="H29"/>
      <c r="I29" s="51"/>
      <c r="J29" s="54"/>
    </row>
    <row r="30" spans="1:10" s="48" customFormat="1" ht="15.75" customHeight="1">
      <c r="A30" s="228"/>
      <c r="B30" s="226" t="s">
        <v>9</v>
      </c>
      <c r="C30" s="227" t="s">
        <v>12</v>
      </c>
      <c r="D30" s="227" t="s">
        <v>13</v>
      </c>
      <c r="E30" s="51"/>
      <c r="F30" s="52"/>
      <c r="G30" s="53"/>
      <c r="H30"/>
      <c r="I30" s="51"/>
      <c r="J30" s="54"/>
    </row>
    <row r="31" spans="1:10" s="48" customFormat="1" ht="15.75" customHeight="1">
      <c r="A31" s="228">
        <v>1</v>
      </c>
      <c r="B31" s="216" t="e">
        <f>INDEX('ZOZNAM BC4'!$B$5:$G$18,MATCH($C$29&amp;$A31,'ZOZNAM BC4'!$G$5:$G$18,0),1)</f>
        <v>#N/A</v>
      </c>
      <c r="C31" s="217" t="e">
        <f>INDEX('ZOZNAM BC4'!$B$5:$G$18,MATCH($C$29&amp;$A31,'ZOZNAM BC4'!$G$5:$G$18,0),4)</f>
        <v>#N/A</v>
      </c>
      <c r="D31" s="217" t="e">
        <f>INDEX('ZOZNAM BC4'!$B$5:$G$18,MATCH($C$29&amp;$A31,'ZOZNAM BC4'!$G$5:$G$18,0),5)</f>
        <v>#N/A</v>
      </c>
      <c r="E31" s="54"/>
      <c r="F31" s="56"/>
      <c r="G31" s="57"/>
      <c r="H31" t="e">
        <f>B31&amp;" "&amp;C31</f>
        <v>#N/A</v>
      </c>
      <c r="I31" s="54"/>
      <c r="J31" s="54"/>
    </row>
    <row r="32" spans="1:10" s="48" customFormat="1" ht="15.75" customHeight="1">
      <c r="A32" s="228">
        <v>2</v>
      </c>
      <c r="B32" s="216" t="e">
        <f>INDEX('ZOZNAM BC4'!$B$5:$G$18,MATCH($C$29&amp;$A32,'ZOZNAM BC4'!$G$5:$G$18,0),1)</f>
        <v>#N/A</v>
      </c>
      <c r="C32" s="217" t="e">
        <f>INDEX('ZOZNAM BC4'!$B$5:$G$18,MATCH($C$29&amp;$A32,'ZOZNAM BC4'!$G$5:$G$18,0),4)</f>
        <v>#N/A</v>
      </c>
      <c r="D32" s="217" t="e">
        <f>INDEX('ZOZNAM BC4'!$B$5:$G$18,MATCH($C$29&amp;$A32,'ZOZNAM BC4'!$G$5:$G$18,0),5)</f>
        <v>#N/A</v>
      </c>
      <c r="E32" s="54"/>
      <c r="F32" s="56"/>
      <c r="G32" s="57"/>
      <c r="H32" t="e">
        <f>B32&amp;" "&amp;C32</f>
        <v>#N/A</v>
      </c>
      <c r="I32" s="54"/>
      <c r="J32" s="54"/>
    </row>
    <row r="33" spans="1:10" s="48" customFormat="1" ht="15.75" customHeight="1">
      <c r="A33" s="228">
        <v>3</v>
      </c>
      <c r="B33" s="216" t="e">
        <f>INDEX('ZOZNAM BC4'!$B$5:$G$18,MATCH($C$29&amp;$A33,'ZOZNAM BC4'!$G$5:$G$18,0),1)</f>
        <v>#N/A</v>
      </c>
      <c r="C33" s="217" t="e">
        <f>INDEX('ZOZNAM BC4'!$B$5:$G$18,MATCH($C$29&amp;$A33,'ZOZNAM BC4'!$G$5:$G$18,0),4)</f>
        <v>#N/A</v>
      </c>
      <c r="D33" s="217" t="e">
        <f>INDEX('ZOZNAM BC4'!$B$5:$G$18,MATCH($C$29&amp;$A33,'ZOZNAM BC4'!$G$5:$G$18,0),5)</f>
        <v>#N/A</v>
      </c>
      <c r="E33" s="54"/>
      <c r="F33" s="56"/>
      <c r="G33" s="57"/>
      <c r="H33" t="e">
        <f>B33&amp;" "&amp;C33</f>
        <v>#N/A</v>
      </c>
      <c r="I33" s="54"/>
      <c r="J33" s="54"/>
    </row>
    <row r="34" spans="1:10" s="48" customFormat="1" ht="15.75" customHeight="1">
      <c r="A34" s="228">
        <v>4</v>
      </c>
      <c r="B34" s="216" t="e">
        <f>INDEX('ZOZNAM BC4'!$B$5:$G$18,MATCH($C$29&amp;$A34,'ZOZNAM BC4'!$G$5:$G$18,0),1)</f>
        <v>#N/A</v>
      </c>
      <c r="C34" s="217" t="e">
        <f>INDEX('ZOZNAM BC4'!$B$5:$G$18,MATCH($C$29&amp;$A34,'ZOZNAM BC4'!$G$5:$G$18,0),4)</f>
        <v>#N/A</v>
      </c>
      <c r="D34" s="217" t="e">
        <f>INDEX('ZOZNAM BC4'!$B$5:$G$18,MATCH($C$29&amp;$A34,'ZOZNAM BC4'!$G$5:$G$18,0),5)</f>
        <v>#N/A</v>
      </c>
      <c r="E34" s="54"/>
      <c r="F34" s="56"/>
      <c r="G34" s="57"/>
      <c r="H34" t="e">
        <f>B34&amp;" "&amp;C34</f>
        <v>#N/A</v>
      </c>
      <c r="I34" s="54"/>
      <c r="J34" s="54"/>
    </row>
    <row r="35" spans="1:10" s="48" customFormat="1" ht="15.75" customHeight="1">
      <c r="A35" s="228">
        <v>5</v>
      </c>
      <c r="B35" s="216" t="e">
        <f>INDEX('ZOZNAM BC4'!$B$5:$G$18,MATCH($C$29&amp;$A35,'ZOZNAM BC4'!$G$5:$G$18,0),1)</f>
        <v>#N/A</v>
      </c>
      <c r="C35" s="217" t="e">
        <f>INDEX('ZOZNAM BC4'!$B$5:$G$18,MATCH($C$29&amp;$A35,'ZOZNAM BC4'!$G$5:$G$18,0),4)</f>
        <v>#N/A</v>
      </c>
      <c r="D35" s="217" t="e">
        <f>INDEX('ZOZNAM BC4'!$B$5:$G$18,MATCH($C$29&amp;$A35,'ZOZNAM BC4'!$G$5:$G$18,0),5)</f>
        <v>#N/A</v>
      </c>
      <c r="E35" s="54"/>
      <c r="F35" s="56"/>
      <c r="G35" s="57"/>
      <c r="H35" s="54"/>
      <c r="I35" s="54"/>
      <c r="J35" s="54"/>
    </row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</sheetData>
  <sheetProtection selectLockedCells="1" selectUnlockedCells="1"/>
  <mergeCells count="3">
    <mergeCell ref="A1:I1"/>
    <mergeCell ref="C2:H2"/>
    <mergeCell ref="A3:B3"/>
  </mergeCells>
  <conditionalFormatting sqref="G19 G23:G27 G35:I35 I7:I11 G31:G34 I31:I34 I23:I27 I15:I19">
    <cfRule type="expression" priority="23" dxfId="29" stopIfTrue="1">
      <formula>ISERROR($G7)</formula>
    </cfRule>
  </conditionalFormatting>
  <conditionalFormatting sqref="B5:C5 B13:C13 B21:C21 B29:C29">
    <cfRule type="expression" priority="25" dxfId="29" stopIfTrue="1">
      <formula>ISERROR($B7)</formula>
    </cfRule>
  </conditionalFormatting>
  <conditionalFormatting sqref="B6:D6 B14:D14 B22:D22 B30:D30 H6">
    <cfRule type="expression" priority="26" dxfId="30" stopIfTrue="1">
      <formula>ISERROR($B7)</formula>
    </cfRule>
  </conditionalFormatting>
  <conditionalFormatting sqref="G5:I5 G21 G29 I13 I29 I21">
    <cfRule type="expression" priority="27" dxfId="29" stopIfTrue="1">
      <formula>ISERROR($G7)</formula>
    </cfRule>
  </conditionalFormatting>
  <conditionalFormatting sqref="G6 G22 G30 I6 I14 I22 I30">
    <cfRule type="expression" priority="28" dxfId="30" stopIfTrue="1">
      <formula>ISERROR($G7)</formula>
    </cfRule>
  </conditionalFormatting>
  <conditionalFormatting sqref="G7 G15:G18 G9:G11">
    <cfRule type="expression" priority="17" dxfId="29" stopIfTrue="1">
      <formula>ISERROR($B7)</formula>
    </cfRule>
  </conditionalFormatting>
  <conditionalFormatting sqref="G13">
    <cfRule type="expression" priority="18" dxfId="29" stopIfTrue="1">
      <formula>ISERROR($B15)</formula>
    </cfRule>
  </conditionalFormatting>
  <conditionalFormatting sqref="G14">
    <cfRule type="expression" priority="19" dxfId="30" stopIfTrue="1">
      <formula>ISERROR($B15)</formula>
    </cfRule>
  </conditionalFormatting>
  <conditionalFormatting sqref="B8:D11">
    <cfRule type="expression" priority="7" dxfId="29" stopIfTrue="1">
      <formula>ISERROR($B8)</formula>
    </cfRule>
  </conditionalFormatting>
  <conditionalFormatting sqref="G8">
    <cfRule type="expression" priority="14" dxfId="29" stopIfTrue="1">
      <formula>ISERROR($B8)</formula>
    </cfRule>
  </conditionalFormatting>
  <conditionalFormatting sqref="B31:D35">
    <cfRule type="expression" priority="2" dxfId="29" stopIfTrue="1">
      <formula>ISERROR($B31)</formula>
    </cfRule>
  </conditionalFormatting>
  <conditionalFormatting sqref="B7:D7">
    <cfRule type="expression" priority="12" dxfId="29" stopIfTrue="1">
      <formula>ISERROR($B7)</formula>
    </cfRule>
  </conditionalFormatting>
  <conditionalFormatting sqref="H7:H34">
    <cfRule type="expression" priority="1" dxfId="29" stopIfTrue="1">
      <formula>ISERROR($B7)</formula>
    </cfRule>
  </conditionalFormatting>
  <conditionalFormatting sqref="B23:D27">
    <cfRule type="expression" priority="4" dxfId="29" stopIfTrue="1">
      <formula>ISERROR($B23)</formula>
    </cfRule>
  </conditionalFormatting>
  <conditionalFormatting sqref="B15:D19">
    <cfRule type="expression" priority="6" dxfId="29" stopIfTrue="1">
      <formula>ISERROR($B15)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W88"/>
  <sheetViews>
    <sheetView zoomScalePageLayoutView="0" workbookViewId="0" topLeftCell="A2">
      <selection activeCell="BD28" sqref="BD28"/>
    </sheetView>
  </sheetViews>
  <sheetFormatPr defaultColWidth="9.00390625" defaultRowHeight="3.75" customHeight="1"/>
  <cols>
    <col min="1" max="24" width="1.75390625" style="71" customWidth="1"/>
    <col min="25" max="25" width="2.625" style="71" customWidth="1"/>
    <col min="26" max="159" width="1.75390625" style="71" customWidth="1"/>
    <col min="160" max="16384" width="9.125" style="71" customWidth="1"/>
  </cols>
  <sheetData>
    <row r="1" spans="8:86" ht="3.75" customHeight="1"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spans="8:86" ht="3.75" customHeigh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8:86" ht="3.75" customHeight="1">
      <c r="H3" s="72"/>
      <c r="I3" s="72"/>
      <c r="J3" s="72"/>
      <c r="K3" s="72"/>
      <c r="L3" s="72"/>
      <c r="M3" s="72"/>
      <c r="N3" s="72"/>
      <c r="O3" s="72"/>
      <c r="P3" s="407" t="s">
        <v>52</v>
      </c>
      <c r="Q3" s="407"/>
      <c r="R3" s="407"/>
      <c r="S3" s="407"/>
      <c r="T3" s="407"/>
      <c r="U3" s="407"/>
      <c r="V3" s="407"/>
      <c r="W3" s="407"/>
      <c r="X3" s="408" t="s">
        <v>144</v>
      </c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8:86" ht="3.75" customHeight="1">
      <c r="H4" s="72"/>
      <c r="I4" s="72"/>
      <c r="J4" s="72"/>
      <c r="K4" s="72"/>
      <c r="L4" s="72"/>
      <c r="M4" s="72"/>
      <c r="N4" s="72"/>
      <c r="O4" s="72"/>
      <c r="P4" s="407"/>
      <c r="Q4" s="407"/>
      <c r="R4" s="407"/>
      <c r="S4" s="407"/>
      <c r="T4" s="407"/>
      <c r="U4" s="407"/>
      <c r="V4" s="407"/>
      <c r="W4" s="407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</row>
    <row r="5" spans="8:86" ht="3.75" customHeight="1">
      <c r="H5" s="72"/>
      <c r="I5" s="72"/>
      <c r="J5" s="72"/>
      <c r="K5" s="72"/>
      <c r="L5" s="72"/>
      <c r="M5" s="72"/>
      <c r="N5" s="72"/>
      <c r="O5" s="72"/>
      <c r="P5" s="407"/>
      <c r="Q5" s="407"/>
      <c r="R5" s="407"/>
      <c r="S5" s="407"/>
      <c r="T5" s="407"/>
      <c r="U5" s="407"/>
      <c r="V5" s="407"/>
      <c r="W5" s="407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8:86" ht="3.75" customHeight="1">
      <c r="H6" s="72"/>
      <c r="I6" s="72"/>
      <c r="J6" s="72"/>
      <c r="K6" s="72"/>
      <c r="L6" s="72"/>
      <c r="M6" s="72"/>
      <c r="N6" s="72"/>
      <c r="O6" s="72"/>
      <c r="P6" s="407"/>
      <c r="Q6" s="407"/>
      <c r="R6" s="407"/>
      <c r="S6" s="407"/>
      <c r="T6" s="407"/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8:86" ht="3.75" customHeight="1">
      <c r="H7" s="72"/>
      <c r="I7" s="72"/>
      <c r="J7" s="72"/>
      <c r="K7" s="72"/>
      <c r="L7" s="72"/>
      <c r="M7" s="72"/>
      <c r="N7" s="72"/>
      <c r="O7" s="72"/>
      <c r="P7" s="72"/>
      <c r="Q7" s="74"/>
      <c r="R7" s="74"/>
      <c r="S7" s="74"/>
      <c r="T7" s="74"/>
      <c r="U7" s="74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26:101" ht="3.75" customHeight="1"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BM8" s="72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4"/>
      <c r="CH8" s="74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6"/>
      <c r="CT8" s="76"/>
      <c r="CU8" s="76"/>
      <c r="CV8" s="76"/>
      <c r="CW8" s="76"/>
    </row>
    <row r="9" spans="22:101" ht="3.75" customHeight="1"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409" t="s">
        <v>49</v>
      </c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106"/>
      <c r="BA9" s="106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4"/>
      <c r="CH9" s="74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6"/>
      <c r="CT9" s="76"/>
      <c r="CU9" s="76"/>
      <c r="CV9" s="76"/>
      <c r="CW9" s="76"/>
    </row>
    <row r="10" spans="22:101" ht="3.75" customHeight="1"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106"/>
      <c r="BA10" s="106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4"/>
      <c r="CH10" s="74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6"/>
      <c r="CT10" s="76"/>
      <c r="CU10" s="76"/>
      <c r="CV10" s="76"/>
      <c r="CW10" s="76"/>
    </row>
    <row r="11" spans="22:101" ht="3.75" customHeight="1"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106"/>
      <c r="BA11" s="106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4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6"/>
      <c r="CT11" s="76"/>
      <c r="CU11" s="76"/>
      <c r="CV11" s="76"/>
      <c r="CW11" s="76"/>
    </row>
    <row r="12" spans="22:101" ht="3.75" customHeight="1"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106"/>
      <c r="BA12" s="106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76"/>
      <c r="CT12" s="76"/>
      <c r="CU12" s="76"/>
      <c r="CV12" s="76"/>
      <c r="CW12" s="76"/>
    </row>
    <row r="13" spans="22:101" ht="3.75" customHeight="1"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6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106"/>
      <c r="BA13" s="106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06"/>
      <c r="BM13" s="106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76"/>
      <c r="CT13" s="76"/>
      <c r="CU13" s="76"/>
      <c r="CV13" s="76"/>
      <c r="CW13" s="76"/>
    </row>
    <row r="14" spans="22:101" ht="3.75" customHeight="1"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6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106"/>
      <c r="BA14" s="106"/>
      <c r="BB14" s="410" t="s">
        <v>53</v>
      </c>
      <c r="BC14" s="410"/>
      <c r="BD14" s="411" t="str">
        <f>BB39</f>
        <v>Andrejčík S.</v>
      </c>
      <c r="BE14" s="411"/>
      <c r="BF14" s="411"/>
      <c r="BG14" s="411"/>
      <c r="BH14" s="411"/>
      <c r="BI14" s="411"/>
      <c r="BJ14" s="411"/>
      <c r="BK14" s="411"/>
      <c r="BL14" s="411"/>
      <c r="BM14" s="411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76"/>
      <c r="CT14" s="76"/>
      <c r="CU14" s="76"/>
      <c r="CV14" s="76"/>
      <c r="CW14" s="76"/>
    </row>
    <row r="15" spans="22:101" ht="3.75" customHeight="1"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6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106"/>
      <c r="BA15" s="106"/>
      <c r="BB15" s="410"/>
      <c r="BC15" s="410"/>
      <c r="BD15" s="411"/>
      <c r="BE15" s="411"/>
      <c r="BF15" s="411"/>
      <c r="BG15" s="411"/>
      <c r="BH15" s="411"/>
      <c r="BI15" s="411"/>
      <c r="BJ15" s="411"/>
      <c r="BK15" s="411"/>
      <c r="BL15" s="411"/>
      <c r="BM15" s="411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76"/>
      <c r="CT15" s="76"/>
      <c r="CU15" s="76"/>
      <c r="CV15" s="76"/>
      <c r="CW15" s="76"/>
    </row>
    <row r="16" spans="22:101" ht="3.75" customHeight="1"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6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106"/>
      <c r="BA16" s="106"/>
      <c r="BB16" s="410"/>
      <c r="BC16" s="410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76"/>
      <c r="CT16" s="76"/>
      <c r="CU16" s="76"/>
      <c r="CV16" s="76"/>
      <c r="CW16" s="76"/>
    </row>
    <row r="17" spans="22:101" ht="3.75" customHeight="1"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6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106"/>
      <c r="BA17" s="106"/>
      <c r="BB17" s="410"/>
      <c r="BC17" s="410"/>
      <c r="BD17" s="411"/>
      <c r="BE17" s="411"/>
      <c r="BF17" s="411"/>
      <c r="BG17" s="411"/>
      <c r="BH17" s="411"/>
      <c r="BI17" s="411"/>
      <c r="BJ17" s="411"/>
      <c r="BK17" s="411"/>
      <c r="BL17" s="411"/>
      <c r="BM17" s="411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6"/>
      <c r="CT17" s="76"/>
      <c r="CU17" s="76"/>
      <c r="CV17" s="76"/>
      <c r="CW17" s="76"/>
    </row>
    <row r="18" spans="1:101" ht="3.75" customHeight="1">
      <c r="A18" s="80"/>
      <c r="B18" s="80"/>
      <c r="C18" s="80"/>
      <c r="D18" s="82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7"/>
      <c r="T18" s="157"/>
      <c r="U18" s="132"/>
      <c r="V18" s="112"/>
      <c r="W18" s="112"/>
      <c r="X18" s="110"/>
      <c r="Y18" s="110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106"/>
      <c r="BA18" s="106"/>
      <c r="BB18" s="111"/>
      <c r="BC18" s="109"/>
      <c r="BD18" s="108"/>
      <c r="BE18" s="108"/>
      <c r="BF18" s="108"/>
      <c r="BG18" s="108"/>
      <c r="BH18" s="108"/>
      <c r="BI18" s="108"/>
      <c r="BJ18" s="108"/>
      <c r="BK18" s="108"/>
      <c r="BL18" s="106"/>
      <c r="BM18" s="106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76"/>
      <c r="CT18" s="76"/>
      <c r="CU18" s="76"/>
      <c r="CV18" s="76"/>
      <c r="CW18" s="76"/>
    </row>
    <row r="19" spans="1:101" ht="3.75" customHeight="1">
      <c r="A19" s="80"/>
      <c r="B19" s="80"/>
      <c r="C19" s="80"/>
      <c r="D19" s="8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7"/>
      <c r="T19" s="157"/>
      <c r="U19" s="132"/>
      <c r="V19" s="112"/>
      <c r="W19" s="112"/>
      <c r="X19" s="110"/>
      <c r="Y19" s="110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106"/>
      <c r="BA19" s="106"/>
      <c r="BB19" s="410" t="s">
        <v>54</v>
      </c>
      <c r="BC19" s="410"/>
      <c r="BD19" s="411" t="str">
        <f>AN51</f>
        <v>Klimčo M.</v>
      </c>
      <c r="BE19" s="411"/>
      <c r="BF19" s="411"/>
      <c r="BG19" s="411"/>
      <c r="BH19" s="411"/>
      <c r="BI19" s="411"/>
      <c r="BJ19" s="411"/>
      <c r="BK19" s="411"/>
      <c r="BL19" s="411"/>
      <c r="BM19" s="411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76"/>
      <c r="CT19" s="76"/>
      <c r="CU19" s="76"/>
      <c r="CV19" s="76"/>
      <c r="CW19" s="76"/>
    </row>
    <row r="20" spans="1:101" ht="3.75" customHeight="1">
      <c r="A20" s="80"/>
      <c r="B20" s="80"/>
      <c r="C20" s="80"/>
      <c r="D20" s="82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7"/>
      <c r="T20" s="157"/>
      <c r="U20" s="165"/>
      <c r="V20" s="112"/>
      <c r="W20" s="112"/>
      <c r="X20" s="111"/>
      <c r="Y20" s="110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3"/>
      <c r="AL20" s="109"/>
      <c r="AM20" s="1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109"/>
      <c r="BA20" s="106"/>
      <c r="BB20" s="410"/>
      <c r="BC20" s="410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76"/>
      <c r="CT20" s="76"/>
      <c r="CU20" s="76"/>
      <c r="CV20" s="76"/>
      <c r="CW20" s="76"/>
    </row>
    <row r="21" spans="1:101" ht="3.75" customHeight="1">
      <c r="A21" s="80"/>
      <c r="B21" s="80"/>
      <c r="C21" s="80"/>
      <c r="D21" s="8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7"/>
      <c r="T21" s="157"/>
      <c r="U21" s="165"/>
      <c r="V21" s="412" t="s">
        <v>55</v>
      </c>
      <c r="W21" s="412"/>
      <c r="X21" s="412"/>
      <c r="Y21" s="412"/>
      <c r="Z21" s="413" t="str">
        <f>'vysledky BC4'!B10</f>
        <v>Andrejčík S.</v>
      </c>
      <c r="AA21" s="414"/>
      <c r="AB21" s="414"/>
      <c r="AC21" s="414"/>
      <c r="AD21" s="414"/>
      <c r="AE21" s="414"/>
      <c r="AF21" s="414"/>
      <c r="AG21" s="414"/>
      <c r="AH21" s="414"/>
      <c r="AI21" s="414"/>
      <c r="AJ21" s="415">
        <v>10</v>
      </c>
      <c r="AK21" s="415"/>
      <c r="AL21" s="109"/>
      <c r="AM21" s="1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109"/>
      <c r="BA21" s="106"/>
      <c r="BB21" s="410"/>
      <c r="BC21" s="410"/>
      <c r="BD21" s="411"/>
      <c r="BE21" s="411"/>
      <c r="BF21" s="411"/>
      <c r="BG21" s="411"/>
      <c r="BH21" s="411"/>
      <c r="BI21" s="411"/>
      <c r="BJ21" s="411"/>
      <c r="BK21" s="411"/>
      <c r="BL21" s="411"/>
      <c r="BM21" s="411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76"/>
      <c r="CT21" s="76"/>
      <c r="CU21" s="76"/>
      <c r="CV21" s="76"/>
      <c r="CW21" s="76"/>
    </row>
    <row r="22" spans="1:101" ht="3.75" customHeight="1">
      <c r="A22" s="83"/>
      <c r="B22" s="76"/>
      <c r="C22" s="76"/>
      <c r="D22" s="76"/>
      <c r="E22" s="157"/>
      <c r="F22" s="157"/>
      <c r="G22" s="158"/>
      <c r="H22" s="132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59"/>
      <c r="U22" s="165"/>
      <c r="V22" s="412"/>
      <c r="W22" s="412"/>
      <c r="X22" s="412"/>
      <c r="Y22" s="412"/>
      <c r="Z22" s="413"/>
      <c r="AA22" s="414"/>
      <c r="AB22" s="414"/>
      <c r="AC22" s="414"/>
      <c r="AD22" s="414"/>
      <c r="AE22" s="414"/>
      <c r="AF22" s="414"/>
      <c r="AG22" s="414"/>
      <c r="AH22" s="414"/>
      <c r="AI22" s="414"/>
      <c r="AJ22" s="415"/>
      <c r="AK22" s="415"/>
      <c r="AL22" s="114"/>
      <c r="AM22" s="1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109"/>
      <c r="BA22" s="106"/>
      <c r="BB22" s="410"/>
      <c r="BC22" s="410"/>
      <c r="BD22" s="411"/>
      <c r="BE22" s="411"/>
      <c r="BF22" s="411"/>
      <c r="BG22" s="411"/>
      <c r="BH22" s="411"/>
      <c r="BI22" s="411"/>
      <c r="BJ22" s="411"/>
      <c r="BK22" s="411"/>
      <c r="BL22" s="411"/>
      <c r="BM22" s="411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76"/>
      <c r="CT22" s="76"/>
      <c r="CU22" s="76"/>
      <c r="CV22" s="76"/>
      <c r="CW22" s="76"/>
    </row>
    <row r="23" spans="1:101" ht="3.75" customHeight="1">
      <c r="A23" s="83"/>
      <c r="B23" s="76"/>
      <c r="C23" s="76"/>
      <c r="D23" s="76"/>
      <c r="E23" s="157"/>
      <c r="F23" s="157"/>
      <c r="G23" s="158"/>
      <c r="H23" s="132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59"/>
      <c r="U23" s="165"/>
      <c r="V23" s="412"/>
      <c r="W23" s="412"/>
      <c r="X23" s="412"/>
      <c r="Y23" s="412"/>
      <c r="Z23" s="413"/>
      <c r="AA23" s="414"/>
      <c r="AB23" s="414"/>
      <c r="AC23" s="414"/>
      <c r="AD23" s="414"/>
      <c r="AE23" s="414"/>
      <c r="AF23" s="414"/>
      <c r="AG23" s="414"/>
      <c r="AH23" s="414"/>
      <c r="AI23" s="414"/>
      <c r="AJ23" s="415"/>
      <c r="AK23" s="415"/>
      <c r="AL23" s="416"/>
      <c r="AM23" s="1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109"/>
      <c r="BA23" s="106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6"/>
      <c r="BM23" s="106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6"/>
      <c r="CT23" s="76"/>
      <c r="CU23" s="76"/>
      <c r="CV23" s="76"/>
      <c r="CW23" s="76"/>
    </row>
    <row r="24" spans="1:101" ht="3.75" customHeight="1">
      <c r="A24" s="80"/>
      <c r="B24" s="80"/>
      <c r="C24" s="80"/>
      <c r="D24" s="82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7"/>
      <c r="T24" s="157"/>
      <c r="U24" s="165"/>
      <c r="V24" s="412"/>
      <c r="W24" s="412"/>
      <c r="X24" s="412"/>
      <c r="Y24" s="412"/>
      <c r="Z24" s="413"/>
      <c r="AA24" s="414"/>
      <c r="AB24" s="414"/>
      <c r="AC24" s="414"/>
      <c r="AD24" s="414"/>
      <c r="AE24" s="414"/>
      <c r="AF24" s="414"/>
      <c r="AG24" s="414"/>
      <c r="AH24" s="414"/>
      <c r="AI24" s="414"/>
      <c r="AJ24" s="415"/>
      <c r="AK24" s="415"/>
      <c r="AL24" s="416"/>
      <c r="AM24" s="1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109"/>
      <c r="BA24" s="106"/>
      <c r="BB24" s="410" t="s">
        <v>56</v>
      </c>
      <c r="BC24" s="410"/>
      <c r="BD24" s="411" t="str">
        <f>Z79</f>
        <v>Burian M.</v>
      </c>
      <c r="BE24" s="411"/>
      <c r="BF24" s="411"/>
      <c r="BG24" s="411"/>
      <c r="BH24" s="411"/>
      <c r="BI24" s="411"/>
      <c r="BJ24" s="411"/>
      <c r="BK24" s="411"/>
      <c r="BL24" s="411"/>
      <c r="BM24" s="411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76"/>
      <c r="CT24" s="76"/>
      <c r="CU24" s="76"/>
      <c r="CV24" s="76"/>
      <c r="CW24" s="76"/>
    </row>
    <row r="25" spans="1:101" ht="3.75" customHeight="1">
      <c r="A25" s="80"/>
      <c r="B25" s="80"/>
      <c r="C25" s="80"/>
      <c r="D25" s="82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7"/>
      <c r="T25" s="157"/>
      <c r="U25" s="165"/>
      <c r="V25" s="112"/>
      <c r="W25" s="112"/>
      <c r="X25" s="111"/>
      <c r="Y25" s="110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3"/>
      <c r="AL25" s="416"/>
      <c r="AM25" s="109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9"/>
      <c r="BA25" s="106"/>
      <c r="BB25" s="410"/>
      <c r="BC25" s="410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76"/>
      <c r="CT25" s="76"/>
      <c r="CU25" s="76"/>
      <c r="CV25" s="76"/>
      <c r="CW25" s="76"/>
    </row>
    <row r="26" spans="1:101" ht="3.75" customHeight="1">
      <c r="A26" s="80"/>
      <c r="B26" s="80"/>
      <c r="C26" s="80"/>
      <c r="D26" s="82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7"/>
      <c r="T26" s="157"/>
      <c r="U26" s="161"/>
      <c r="V26" s="112"/>
      <c r="W26" s="112"/>
      <c r="X26" s="110"/>
      <c r="Y26" s="110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3"/>
      <c r="AL26" s="131"/>
      <c r="AM26" s="109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9"/>
      <c r="BA26" s="106"/>
      <c r="BB26" s="410"/>
      <c r="BC26" s="410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76"/>
      <c r="CT26" s="76"/>
      <c r="CU26" s="76"/>
      <c r="CV26" s="76"/>
      <c r="CW26" s="76"/>
    </row>
    <row r="27" spans="1:101" ht="3.75" customHeight="1">
      <c r="A27" s="80"/>
      <c r="B27" s="80"/>
      <c r="C27" s="80"/>
      <c r="D27" s="82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7"/>
      <c r="T27" s="157"/>
      <c r="U27" s="162"/>
      <c r="V27" s="112"/>
      <c r="W27" s="112"/>
      <c r="X27" s="110"/>
      <c r="Y27" s="110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3"/>
      <c r="AL27" s="131"/>
      <c r="AM27" s="109"/>
      <c r="AN27" s="414" t="str">
        <f>Z21</f>
        <v>Andrejčík S.</v>
      </c>
      <c r="AO27" s="414"/>
      <c r="AP27" s="414"/>
      <c r="AQ27" s="414"/>
      <c r="AR27" s="414"/>
      <c r="AS27" s="414"/>
      <c r="AT27" s="414"/>
      <c r="AU27" s="414"/>
      <c r="AV27" s="414"/>
      <c r="AW27" s="414"/>
      <c r="AX27" s="417">
        <v>7</v>
      </c>
      <c r="AY27" s="417"/>
      <c r="AZ27" s="109"/>
      <c r="BA27" s="106"/>
      <c r="BB27" s="410"/>
      <c r="BC27" s="410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6"/>
      <c r="CT27" s="76"/>
      <c r="CU27" s="76"/>
      <c r="CV27" s="76"/>
      <c r="CW27" s="76"/>
    </row>
    <row r="28" spans="1:101" ht="3.75" customHeight="1">
      <c r="A28" s="83"/>
      <c r="B28" s="76"/>
      <c r="C28" s="76"/>
      <c r="D28" s="76"/>
      <c r="E28" s="132"/>
      <c r="F28" s="159"/>
      <c r="G28" s="132"/>
      <c r="H28" s="132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59"/>
      <c r="U28" s="162"/>
      <c r="V28" s="110"/>
      <c r="W28" s="116"/>
      <c r="X28" s="110"/>
      <c r="Y28" s="110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3"/>
      <c r="AL28" s="131"/>
      <c r="AM28" s="117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7"/>
      <c r="AY28" s="417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72"/>
      <c r="BO28" s="81"/>
      <c r="BP28" s="81"/>
      <c r="BQ28" s="81"/>
      <c r="BR28" s="81"/>
      <c r="BS28" s="81"/>
      <c r="BT28" s="81"/>
      <c r="BU28" s="81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76"/>
      <c r="CT28" s="76"/>
      <c r="CU28" s="76"/>
      <c r="CV28" s="76"/>
      <c r="CW28" s="76"/>
    </row>
    <row r="29" spans="1:101" ht="3.75" customHeight="1">
      <c r="A29" s="83"/>
      <c r="B29" s="76"/>
      <c r="C29" s="76"/>
      <c r="D29" s="76"/>
      <c r="E29" s="157"/>
      <c r="F29" s="157"/>
      <c r="G29" s="132"/>
      <c r="H29" s="132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59"/>
      <c r="U29" s="162"/>
      <c r="V29" s="110"/>
      <c r="W29" s="116"/>
      <c r="X29" s="110"/>
      <c r="Y29" s="110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3"/>
      <c r="AL29" s="131"/>
      <c r="AM29" s="109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7"/>
      <c r="AY29" s="417"/>
      <c r="AZ29" s="416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1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76"/>
      <c r="CT29" s="76"/>
      <c r="CU29" s="76"/>
      <c r="CV29" s="76"/>
      <c r="CW29" s="76"/>
    </row>
    <row r="30" spans="1:101" ht="3.75" customHeight="1">
      <c r="A30" s="80"/>
      <c r="B30" s="80"/>
      <c r="C30" s="80"/>
      <c r="D30" s="82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7"/>
      <c r="T30" s="157"/>
      <c r="U30" s="162"/>
      <c r="V30" s="112"/>
      <c r="W30" s="112"/>
      <c r="X30" s="110"/>
      <c r="Y30" s="11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3"/>
      <c r="AL30" s="131"/>
      <c r="AM30" s="109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7"/>
      <c r="AY30" s="417"/>
      <c r="AZ30" s="416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1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76"/>
      <c r="CT30" s="76"/>
      <c r="CU30" s="76"/>
      <c r="CV30" s="76"/>
      <c r="CW30" s="76"/>
    </row>
    <row r="31" spans="1:101" ht="3.75" customHeight="1">
      <c r="A31" s="80"/>
      <c r="B31" s="80"/>
      <c r="C31" s="80"/>
      <c r="D31" s="82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7"/>
      <c r="T31" s="157"/>
      <c r="U31" s="162"/>
      <c r="V31" s="112"/>
      <c r="W31" s="112"/>
      <c r="X31" s="110"/>
      <c r="Y31" s="11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3"/>
      <c r="AL31" s="131"/>
      <c r="AM31" s="109"/>
      <c r="AN31" s="106"/>
      <c r="AO31" s="109"/>
      <c r="AP31" s="109"/>
      <c r="AQ31" s="109"/>
      <c r="AR31" s="109"/>
      <c r="AS31" s="109"/>
      <c r="AT31" s="109"/>
      <c r="AU31" s="109"/>
      <c r="AV31" s="109"/>
      <c r="AW31" s="109"/>
      <c r="AX31" s="118"/>
      <c r="AY31" s="119"/>
      <c r="AZ31" s="416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1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8"/>
      <c r="CF31" s="78"/>
      <c r="CG31" s="74"/>
      <c r="CH31" s="74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76"/>
      <c r="CT31" s="76"/>
      <c r="CU31" s="76"/>
      <c r="CV31" s="76"/>
      <c r="CW31" s="76"/>
    </row>
    <row r="32" spans="1:101" ht="3.75" customHeight="1">
      <c r="A32" s="80"/>
      <c r="B32" s="80"/>
      <c r="C32" s="80"/>
      <c r="D32" s="82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7"/>
      <c r="T32" s="157"/>
      <c r="U32" s="165"/>
      <c r="V32" s="112"/>
      <c r="W32" s="112"/>
      <c r="X32" s="111"/>
      <c r="Y32" s="110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3"/>
      <c r="AL32" s="418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8"/>
      <c r="AY32" s="119"/>
      <c r="AZ32" s="131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8"/>
      <c r="CF32" s="78"/>
      <c r="CG32" s="74"/>
      <c r="CH32" s="74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76"/>
      <c r="CT32" s="76"/>
      <c r="CU32" s="76"/>
      <c r="CV32" s="76"/>
      <c r="CW32" s="76"/>
    </row>
    <row r="33" spans="1:101" ht="3.75" customHeight="1">
      <c r="A33" s="80"/>
      <c r="B33" s="80"/>
      <c r="C33" s="80"/>
      <c r="D33" s="82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7"/>
      <c r="T33" s="157"/>
      <c r="U33" s="165"/>
      <c r="V33" s="419" t="s">
        <v>154</v>
      </c>
      <c r="W33" s="420"/>
      <c r="X33" s="420"/>
      <c r="Y33" s="421"/>
      <c r="Z33" s="413" t="str">
        <f>'vysledky BC4'!B17</f>
        <v>Burian M.</v>
      </c>
      <c r="AA33" s="414"/>
      <c r="AB33" s="414"/>
      <c r="AC33" s="414"/>
      <c r="AD33" s="414"/>
      <c r="AE33" s="414"/>
      <c r="AF33" s="414"/>
      <c r="AG33" s="414"/>
      <c r="AH33" s="414"/>
      <c r="AI33" s="414"/>
      <c r="AJ33" s="427">
        <v>0</v>
      </c>
      <c r="AK33" s="427"/>
      <c r="AL33" s="418"/>
      <c r="AM33" s="109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20"/>
      <c r="AY33" s="120"/>
      <c r="AZ33" s="131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74"/>
      <c r="BO33" s="81"/>
      <c r="BP33" s="81"/>
      <c r="BQ33" s="81"/>
      <c r="BR33" s="81"/>
      <c r="BS33" s="81"/>
      <c r="BT33" s="81"/>
      <c r="BU33" s="81"/>
      <c r="BV33" s="80"/>
      <c r="BW33" s="80"/>
      <c r="BX33" s="80"/>
      <c r="BY33" s="80"/>
      <c r="BZ33" s="80"/>
      <c r="CA33" s="80"/>
      <c r="CB33" s="80"/>
      <c r="CC33" s="80"/>
      <c r="CD33" s="80"/>
      <c r="CE33" s="78"/>
      <c r="CF33" s="78"/>
      <c r="CG33" s="80"/>
      <c r="CH33" s="74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76"/>
      <c r="CT33" s="76"/>
      <c r="CU33" s="76"/>
      <c r="CV33" s="76"/>
      <c r="CW33" s="76"/>
    </row>
    <row r="34" spans="1:101" ht="3.75" customHeight="1">
      <c r="A34" s="83"/>
      <c r="B34" s="76"/>
      <c r="C34" s="76"/>
      <c r="D34" s="76"/>
      <c r="E34" s="157"/>
      <c r="F34" s="157"/>
      <c r="G34" s="158"/>
      <c r="H34" s="132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59"/>
      <c r="U34" s="165"/>
      <c r="V34" s="422"/>
      <c r="W34" s="407"/>
      <c r="X34" s="407"/>
      <c r="Y34" s="423"/>
      <c r="Z34" s="413"/>
      <c r="AA34" s="414"/>
      <c r="AB34" s="414"/>
      <c r="AC34" s="414"/>
      <c r="AD34" s="414"/>
      <c r="AE34" s="414"/>
      <c r="AF34" s="414"/>
      <c r="AG34" s="414"/>
      <c r="AH34" s="414"/>
      <c r="AI34" s="414"/>
      <c r="AJ34" s="427"/>
      <c r="AK34" s="427"/>
      <c r="AL34" s="418"/>
      <c r="AM34" s="109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20"/>
      <c r="AY34" s="120"/>
      <c r="AZ34" s="131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74"/>
      <c r="BO34" s="81"/>
      <c r="BP34" s="81"/>
      <c r="BQ34" s="81"/>
      <c r="BR34" s="81"/>
      <c r="BS34" s="81"/>
      <c r="BT34" s="81"/>
      <c r="BU34" s="81"/>
      <c r="BV34" s="80"/>
      <c r="BW34" s="80"/>
      <c r="BX34" s="80"/>
      <c r="BY34" s="80"/>
      <c r="BZ34" s="80"/>
      <c r="CA34" s="80"/>
      <c r="CB34" s="80"/>
      <c r="CC34" s="80"/>
      <c r="CD34" s="80"/>
      <c r="CE34" s="78"/>
      <c r="CF34" s="78"/>
      <c r="CG34" s="80"/>
      <c r="CH34" s="74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76"/>
      <c r="CT34" s="76"/>
      <c r="CU34" s="76"/>
      <c r="CV34" s="76"/>
      <c r="CW34" s="76"/>
    </row>
    <row r="35" spans="1:101" ht="3.75" customHeight="1">
      <c r="A35" s="83"/>
      <c r="B35" s="76"/>
      <c r="C35" s="76"/>
      <c r="D35" s="76"/>
      <c r="E35" s="157"/>
      <c r="F35" s="157"/>
      <c r="G35" s="158"/>
      <c r="H35" s="132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59"/>
      <c r="U35" s="165"/>
      <c r="V35" s="422"/>
      <c r="W35" s="407"/>
      <c r="X35" s="407"/>
      <c r="Y35" s="423"/>
      <c r="Z35" s="413"/>
      <c r="AA35" s="414"/>
      <c r="AB35" s="414"/>
      <c r="AC35" s="414"/>
      <c r="AD35" s="414"/>
      <c r="AE35" s="414"/>
      <c r="AF35" s="414"/>
      <c r="AG35" s="414"/>
      <c r="AH35" s="414"/>
      <c r="AI35" s="414"/>
      <c r="AJ35" s="427"/>
      <c r="AK35" s="427"/>
      <c r="AL35" s="129"/>
      <c r="AM35" s="122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20"/>
      <c r="AY35" s="120"/>
      <c r="AZ35" s="133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74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79"/>
      <c r="CG35" s="80"/>
      <c r="CH35" s="74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76"/>
      <c r="CT35" s="76"/>
      <c r="CU35" s="76"/>
      <c r="CV35" s="76"/>
      <c r="CW35" s="76"/>
    </row>
    <row r="36" spans="1:101" ht="3.75" customHeight="1">
      <c r="A36" s="80"/>
      <c r="B36" s="80"/>
      <c r="C36" s="80"/>
      <c r="D36" s="82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7"/>
      <c r="T36" s="157"/>
      <c r="U36" s="165"/>
      <c r="V36" s="424"/>
      <c r="W36" s="425"/>
      <c r="X36" s="425"/>
      <c r="Y36" s="426"/>
      <c r="Z36" s="413"/>
      <c r="AA36" s="414"/>
      <c r="AB36" s="414"/>
      <c r="AC36" s="414"/>
      <c r="AD36" s="414"/>
      <c r="AE36" s="414"/>
      <c r="AF36" s="414"/>
      <c r="AG36" s="414"/>
      <c r="AH36" s="414"/>
      <c r="AI36" s="414"/>
      <c r="AJ36" s="427"/>
      <c r="AK36" s="427"/>
      <c r="AL36" s="130"/>
      <c r="AM36" s="122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20"/>
      <c r="AY36" s="120"/>
      <c r="AZ36" s="133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74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79"/>
      <c r="CG36" s="74"/>
      <c r="CH36" s="74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76"/>
      <c r="CT36" s="76"/>
      <c r="CU36" s="76"/>
      <c r="CV36" s="76"/>
      <c r="CW36" s="76"/>
    </row>
    <row r="37" spans="1:101" ht="3.75" customHeight="1">
      <c r="A37" s="80"/>
      <c r="B37" s="80"/>
      <c r="C37" s="80"/>
      <c r="D37" s="82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7"/>
      <c r="T37" s="157"/>
      <c r="U37" s="165"/>
      <c r="V37" s="112"/>
      <c r="W37" s="112"/>
      <c r="X37" s="111"/>
      <c r="Y37" s="110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3"/>
      <c r="AL37" s="130"/>
      <c r="AM37" s="122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20"/>
      <c r="AY37" s="120"/>
      <c r="AZ37" s="133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74"/>
      <c r="BO37" s="81"/>
      <c r="BP37" s="81"/>
      <c r="BQ37" s="81"/>
      <c r="BR37" s="81"/>
      <c r="BS37" s="81"/>
      <c r="CF37" s="79"/>
      <c r="CG37" s="74"/>
      <c r="CH37" s="74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76"/>
      <c r="CT37" s="76"/>
      <c r="CU37" s="76"/>
      <c r="CV37" s="76"/>
      <c r="CW37" s="76"/>
    </row>
    <row r="38" spans="1:101" ht="3.75" customHeight="1">
      <c r="A38" s="80"/>
      <c r="B38" s="80"/>
      <c r="C38" s="80"/>
      <c r="D38" s="82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7"/>
      <c r="T38" s="157"/>
      <c r="U38" s="132"/>
      <c r="V38" s="112"/>
      <c r="W38" s="112"/>
      <c r="X38" s="110"/>
      <c r="Y38" s="110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3"/>
      <c r="AL38" s="130"/>
      <c r="AM38" s="122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20"/>
      <c r="AY38" s="120"/>
      <c r="AZ38" s="133"/>
      <c r="BA38" s="1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74"/>
      <c r="BO38" s="81"/>
      <c r="BP38" s="81"/>
      <c r="BQ38" s="81"/>
      <c r="BR38" s="81"/>
      <c r="BS38" s="81"/>
      <c r="CF38" s="79"/>
      <c r="CG38" s="74"/>
      <c r="CH38" s="74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76"/>
      <c r="CT38" s="76"/>
      <c r="CU38" s="76"/>
      <c r="CV38" s="76"/>
      <c r="CW38" s="76"/>
    </row>
    <row r="39" spans="1:101" ht="3.75" customHeight="1">
      <c r="A39" s="80"/>
      <c r="B39" s="80"/>
      <c r="C39" s="80"/>
      <c r="D39" s="8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7"/>
      <c r="T39" s="157"/>
      <c r="U39" s="132"/>
      <c r="V39" s="112"/>
      <c r="W39" s="112"/>
      <c r="X39" s="110"/>
      <c r="Y39" s="110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3"/>
      <c r="AL39" s="130"/>
      <c r="AM39" s="122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20"/>
      <c r="AY39" s="120"/>
      <c r="AZ39" s="133"/>
      <c r="BA39" s="109"/>
      <c r="BB39" s="415" t="str">
        <f>AN27</f>
        <v>Andrejčík S.</v>
      </c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74"/>
      <c r="BO39" s="81"/>
      <c r="BP39" s="81"/>
      <c r="BQ39" s="81"/>
      <c r="BR39" s="81"/>
      <c r="BS39" s="81"/>
      <c r="CF39" s="79"/>
      <c r="CG39" s="74"/>
      <c r="CH39" s="74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76"/>
      <c r="CT39" s="76"/>
      <c r="CU39" s="76"/>
      <c r="CV39" s="76"/>
      <c r="CW39" s="76"/>
    </row>
    <row r="40" spans="1:101" ht="3.75" customHeight="1">
      <c r="A40" s="83"/>
      <c r="B40" s="76"/>
      <c r="C40" s="76"/>
      <c r="D40" s="76"/>
      <c r="E40" s="157"/>
      <c r="F40" s="157"/>
      <c r="G40" s="132"/>
      <c r="H40" s="132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59"/>
      <c r="U40" s="132"/>
      <c r="V40" s="110"/>
      <c r="W40" s="116"/>
      <c r="X40" s="110"/>
      <c r="Y40" s="110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3"/>
      <c r="AL40" s="130"/>
      <c r="AM40" s="122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20"/>
      <c r="AY40" s="120"/>
      <c r="AZ40" s="133"/>
      <c r="BA40" s="109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74"/>
      <c r="BO40" s="81"/>
      <c r="BP40" s="81"/>
      <c r="BQ40" s="81"/>
      <c r="BR40" s="81"/>
      <c r="BS40" s="81"/>
      <c r="CF40" s="79"/>
      <c r="CG40" s="74"/>
      <c r="CH40" s="74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76"/>
      <c r="CT40" s="76"/>
      <c r="CU40" s="76"/>
      <c r="CV40" s="76"/>
      <c r="CW40" s="76"/>
    </row>
    <row r="41" spans="1:101" ht="3.75" customHeight="1">
      <c r="A41" s="83"/>
      <c r="B41" s="76"/>
      <c r="C41" s="76"/>
      <c r="D41" s="7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10"/>
      <c r="W41" s="116"/>
      <c r="X41" s="110"/>
      <c r="Y41" s="110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3"/>
      <c r="AL41" s="130"/>
      <c r="AM41" s="122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20"/>
      <c r="AY41" s="120"/>
      <c r="AZ41" s="133"/>
      <c r="BA41" s="123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  <c r="BL41" s="415"/>
      <c r="BM41" s="415"/>
      <c r="BN41" s="74"/>
      <c r="BO41" s="81"/>
      <c r="BP41" s="81"/>
      <c r="BQ41" s="81"/>
      <c r="BR41" s="81"/>
      <c r="BS41" s="81"/>
      <c r="CF41" s="79"/>
      <c r="CG41" s="74"/>
      <c r="CH41" s="74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76"/>
      <c r="CT41" s="76"/>
      <c r="CU41" s="76"/>
      <c r="CV41" s="76"/>
      <c r="CW41" s="76"/>
    </row>
    <row r="42" spans="1:101" ht="3.75" customHeight="1">
      <c r="A42" s="80"/>
      <c r="B42" s="80"/>
      <c r="C42" s="80"/>
      <c r="D42" s="82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7"/>
      <c r="T42" s="157"/>
      <c r="U42" s="132"/>
      <c r="V42" s="112"/>
      <c r="W42" s="112"/>
      <c r="X42" s="110"/>
      <c r="Y42" s="110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3"/>
      <c r="AL42" s="130"/>
      <c r="AM42" s="122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20"/>
      <c r="AY42" s="120"/>
      <c r="AZ42" s="133"/>
      <c r="BA42" s="110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74"/>
      <c r="BO42" s="81"/>
      <c r="BP42" s="81"/>
      <c r="BQ42" s="81"/>
      <c r="BR42" s="81"/>
      <c r="BS42" s="81"/>
      <c r="CF42" s="79"/>
      <c r="CG42" s="74"/>
      <c r="CH42" s="74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76"/>
      <c r="CT42" s="76"/>
      <c r="CU42" s="76"/>
      <c r="CV42" s="76"/>
      <c r="CW42" s="76"/>
    </row>
    <row r="43" spans="1:101" ht="3.75" customHeight="1">
      <c r="A43" s="80"/>
      <c r="B43" s="80"/>
      <c r="C43" s="80"/>
      <c r="D43" s="82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7"/>
      <c r="T43" s="157"/>
      <c r="U43" s="132"/>
      <c r="V43" s="112"/>
      <c r="W43" s="112"/>
      <c r="X43" s="110"/>
      <c r="Y43" s="110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3"/>
      <c r="AL43" s="130"/>
      <c r="AM43" s="122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20"/>
      <c r="AY43" s="120"/>
      <c r="AZ43" s="133"/>
      <c r="BA43" s="110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10"/>
      <c r="BN43" s="74"/>
      <c r="BO43" s="81"/>
      <c r="BP43" s="81"/>
      <c r="BQ43" s="81"/>
      <c r="BR43" s="81"/>
      <c r="BS43" s="81"/>
      <c r="CF43" s="79"/>
      <c r="CG43" s="74"/>
      <c r="CH43" s="74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76"/>
      <c r="CT43" s="76"/>
      <c r="CU43" s="76"/>
      <c r="CV43" s="76"/>
      <c r="CW43" s="76"/>
    </row>
    <row r="44" spans="1:101" ht="3.75" customHeight="1">
      <c r="A44" s="80"/>
      <c r="B44" s="80"/>
      <c r="C44" s="80"/>
      <c r="D44" s="82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7"/>
      <c r="T44" s="157"/>
      <c r="U44" s="165"/>
      <c r="V44" s="112"/>
      <c r="W44" s="112"/>
      <c r="X44" s="111"/>
      <c r="Y44" s="110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3"/>
      <c r="AL44" s="130"/>
      <c r="AM44" s="122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20"/>
      <c r="AY44" s="120"/>
      <c r="AZ44" s="133"/>
      <c r="BA44" s="110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6"/>
      <c r="CF44" s="79"/>
      <c r="CG44" s="74"/>
      <c r="CH44" s="74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76"/>
      <c r="CT44" s="76"/>
      <c r="CU44" s="76"/>
      <c r="CV44" s="76"/>
      <c r="CW44" s="76"/>
    </row>
    <row r="45" spans="1:101" ht="3.75" customHeight="1">
      <c r="A45" s="80"/>
      <c r="B45" s="80"/>
      <c r="C45" s="80"/>
      <c r="D45" s="82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7"/>
      <c r="T45" s="157"/>
      <c r="U45" s="165"/>
      <c r="V45" s="412" t="s">
        <v>82</v>
      </c>
      <c r="W45" s="412"/>
      <c r="X45" s="412"/>
      <c r="Y45" s="412"/>
      <c r="Z45" s="413" t="str">
        <f>'vysledky BC4'!B16</f>
        <v>Strehársky M.</v>
      </c>
      <c r="AA45" s="414"/>
      <c r="AB45" s="414"/>
      <c r="AC45" s="414"/>
      <c r="AD45" s="414"/>
      <c r="AE45" s="414"/>
      <c r="AF45" s="414"/>
      <c r="AG45" s="414"/>
      <c r="AH45" s="414"/>
      <c r="AI45" s="414"/>
      <c r="AJ45" s="415">
        <v>4</v>
      </c>
      <c r="AK45" s="415"/>
      <c r="AL45" s="130"/>
      <c r="AM45" s="122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20"/>
      <c r="AY45" s="120"/>
      <c r="AZ45" s="133"/>
      <c r="BA45" s="110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CF45" s="79"/>
      <c r="CG45" s="74"/>
      <c r="CH45" s="74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76"/>
      <c r="CT45" s="76"/>
      <c r="CU45" s="76"/>
      <c r="CV45" s="76"/>
      <c r="CW45" s="76"/>
    </row>
    <row r="46" spans="1:101" ht="3.75" customHeight="1">
      <c r="A46" s="83"/>
      <c r="B46" s="76"/>
      <c r="C46" s="76"/>
      <c r="D46" s="76"/>
      <c r="E46" s="157"/>
      <c r="F46" s="157"/>
      <c r="G46" s="158"/>
      <c r="H46" s="132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59"/>
      <c r="U46" s="165"/>
      <c r="V46" s="412"/>
      <c r="W46" s="412"/>
      <c r="X46" s="412"/>
      <c r="Y46" s="412"/>
      <c r="Z46" s="413"/>
      <c r="AA46" s="414"/>
      <c r="AB46" s="414"/>
      <c r="AC46" s="414"/>
      <c r="AD46" s="414"/>
      <c r="AE46" s="414"/>
      <c r="AF46" s="414"/>
      <c r="AG46" s="414"/>
      <c r="AH46" s="414"/>
      <c r="AI46" s="414"/>
      <c r="AJ46" s="415"/>
      <c r="AK46" s="415"/>
      <c r="AL46" s="130"/>
      <c r="AM46" s="122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20"/>
      <c r="AY46" s="120"/>
      <c r="AZ46" s="133"/>
      <c r="BA46" s="110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CF46" s="79"/>
      <c r="CG46" s="74"/>
      <c r="CH46" s="74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76"/>
      <c r="CT46" s="76"/>
      <c r="CU46" s="76"/>
      <c r="CV46" s="76"/>
      <c r="CW46" s="76"/>
    </row>
    <row r="47" spans="1:101" ht="3.75" customHeight="1">
      <c r="A47" s="83"/>
      <c r="B47" s="76"/>
      <c r="C47" s="76"/>
      <c r="D47" s="76"/>
      <c r="E47" s="157"/>
      <c r="F47" s="157"/>
      <c r="G47" s="158"/>
      <c r="H47" s="132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59"/>
      <c r="U47" s="165"/>
      <c r="V47" s="412"/>
      <c r="W47" s="412"/>
      <c r="X47" s="412"/>
      <c r="Y47" s="412"/>
      <c r="Z47" s="413"/>
      <c r="AA47" s="414"/>
      <c r="AB47" s="414"/>
      <c r="AC47" s="414"/>
      <c r="AD47" s="414"/>
      <c r="AE47" s="414"/>
      <c r="AF47" s="414"/>
      <c r="AG47" s="414"/>
      <c r="AH47" s="414"/>
      <c r="AI47" s="414"/>
      <c r="AJ47" s="415"/>
      <c r="AK47" s="415"/>
      <c r="AL47" s="416"/>
      <c r="AM47" s="109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20"/>
      <c r="AY47" s="120"/>
      <c r="AZ47" s="131"/>
      <c r="BA47" s="110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CF47" s="79"/>
      <c r="CG47" s="74"/>
      <c r="CH47" s="74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76"/>
      <c r="CT47" s="76"/>
      <c r="CU47" s="76"/>
      <c r="CV47" s="76"/>
      <c r="CW47" s="76"/>
    </row>
    <row r="48" spans="1:101" ht="3.75" customHeight="1">
      <c r="A48" s="80"/>
      <c r="B48" s="80"/>
      <c r="C48" s="80"/>
      <c r="D48" s="82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7"/>
      <c r="T48" s="157"/>
      <c r="U48" s="165"/>
      <c r="V48" s="412"/>
      <c r="W48" s="412"/>
      <c r="X48" s="412"/>
      <c r="Y48" s="412"/>
      <c r="Z48" s="413"/>
      <c r="AA48" s="414"/>
      <c r="AB48" s="414"/>
      <c r="AC48" s="414"/>
      <c r="AD48" s="414"/>
      <c r="AE48" s="414"/>
      <c r="AF48" s="414"/>
      <c r="AG48" s="414"/>
      <c r="AH48" s="414"/>
      <c r="AI48" s="414"/>
      <c r="AJ48" s="415"/>
      <c r="AK48" s="415"/>
      <c r="AL48" s="416"/>
      <c r="AM48" s="109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20"/>
      <c r="AY48" s="120"/>
      <c r="AZ48" s="131"/>
      <c r="BA48" s="110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CF48" s="79"/>
      <c r="CG48" s="74"/>
      <c r="CH48" s="74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76"/>
      <c r="CT48" s="76"/>
      <c r="CU48" s="76"/>
      <c r="CV48" s="76"/>
      <c r="CW48" s="76"/>
    </row>
    <row r="49" spans="1:101" ht="3.75" customHeight="1">
      <c r="A49" s="80"/>
      <c r="B49" s="80"/>
      <c r="C49" s="80"/>
      <c r="D49" s="82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7"/>
      <c r="T49" s="157"/>
      <c r="U49" s="165"/>
      <c r="V49" s="112"/>
      <c r="W49" s="112"/>
      <c r="X49" s="111"/>
      <c r="Y49" s="110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3"/>
      <c r="AL49" s="416"/>
      <c r="AM49" s="109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5"/>
      <c r="AZ49" s="131"/>
      <c r="BA49" s="110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CF49" s="79"/>
      <c r="CG49" s="74"/>
      <c r="CH49" s="74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76"/>
      <c r="CT49" s="76"/>
      <c r="CU49" s="76"/>
      <c r="CV49" s="76"/>
      <c r="CW49" s="76"/>
    </row>
    <row r="50" spans="1:101" ht="3.75" customHeight="1">
      <c r="A50" s="80"/>
      <c r="B50" s="80"/>
      <c r="C50" s="80"/>
      <c r="D50" s="82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7"/>
      <c r="T50" s="157"/>
      <c r="U50" s="161"/>
      <c r="V50" s="112"/>
      <c r="W50" s="112"/>
      <c r="X50" s="110"/>
      <c r="Y50" s="110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3"/>
      <c r="AL50" s="131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8"/>
      <c r="AY50" s="119"/>
      <c r="AZ50" s="418"/>
      <c r="BA50" s="110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CF50" s="79"/>
      <c r="CG50" s="74"/>
      <c r="CH50" s="74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76"/>
      <c r="CT50" s="76"/>
      <c r="CU50" s="76"/>
      <c r="CV50" s="76"/>
      <c r="CW50" s="76"/>
    </row>
    <row r="51" spans="1:101" ht="3.75" customHeight="1">
      <c r="A51" s="80"/>
      <c r="B51" s="80"/>
      <c r="C51" s="80"/>
      <c r="D51" s="82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7"/>
      <c r="T51" s="157"/>
      <c r="U51" s="162"/>
      <c r="V51" s="112"/>
      <c r="W51" s="112"/>
      <c r="X51" s="110"/>
      <c r="Y51" s="110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3"/>
      <c r="AL51" s="131"/>
      <c r="AM51" s="109"/>
      <c r="AN51" s="414" t="str">
        <f>Z57</f>
        <v>Klimčo M.</v>
      </c>
      <c r="AO51" s="414"/>
      <c r="AP51" s="414"/>
      <c r="AQ51" s="414"/>
      <c r="AR51" s="414"/>
      <c r="AS51" s="414"/>
      <c r="AT51" s="414"/>
      <c r="AU51" s="414"/>
      <c r="AV51" s="414"/>
      <c r="AW51" s="414"/>
      <c r="AX51" s="417">
        <v>5</v>
      </c>
      <c r="AY51" s="417"/>
      <c r="AZ51" s="418"/>
      <c r="BA51" s="110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CF51" s="79"/>
      <c r="CG51" s="74"/>
      <c r="CH51" s="74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76"/>
      <c r="CT51" s="76"/>
      <c r="CU51" s="76"/>
      <c r="CV51" s="76"/>
      <c r="CW51" s="76"/>
    </row>
    <row r="52" spans="1:101" ht="3.75" customHeight="1">
      <c r="A52" s="76"/>
      <c r="B52" s="76"/>
      <c r="C52" s="76"/>
      <c r="D52" s="76"/>
      <c r="E52" s="132"/>
      <c r="F52" s="159"/>
      <c r="G52" s="132"/>
      <c r="H52" s="132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59"/>
      <c r="U52" s="162"/>
      <c r="V52" s="110"/>
      <c r="W52" s="116"/>
      <c r="X52" s="110"/>
      <c r="Y52" s="110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3"/>
      <c r="AL52" s="131"/>
      <c r="AM52" s="109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7"/>
      <c r="AY52" s="417"/>
      <c r="AZ52" s="418"/>
      <c r="BA52" s="110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CF52" s="79"/>
      <c r="CG52" s="74"/>
      <c r="CH52" s="74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76"/>
      <c r="CT52" s="76"/>
      <c r="CU52" s="76"/>
      <c r="CV52" s="76"/>
      <c r="CW52" s="76"/>
    </row>
    <row r="53" spans="1:101" ht="3.75" customHeight="1">
      <c r="A53" s="76"/>
      <c r="B53" s="76"/>
      <c r="C53" s="76"/>
      <c r="D53" s="76"/>
      <c r="E53" s="157"/>
      <c r="F53" s="157"/>
      <c r="G53" s="132"/>
      <c r="H53" s="132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59"/>
      <c r="U53" s="162"/>
      <c r="V53" s="110"/>
      <c r="W53" s="116"/>
      <c r="X53" s="110"/>
      <c r="Y53" s="110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3"/>
      <c r="AL53" s="131"/>
      <c r="AM53" s="123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7"/>
      <c r="AY53" s="417"/>
      <c r="AZ53" s="109"/>
      <c r="BA53" s="110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CF53" s="79"/>
      <c r="CG53" s="74"/>
      <c r="CH53" s="74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76"/>
      <c r="CT53" s="76"/>
      <c r="CU53" s="76"/>
      <c r="CV53" s="76"/>
      <c r="CW53" s="76"/>
    </row>
    <row r="54" spans="1:101" ht="3.75" customHeight="1">
      <c r="A54" s="76"/>
      <c r="B54" s="80"/>
      <c r="C54" s="80"/>
      <c r="D54" s="82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7"/>
      <c r="T54" s="157"/>
      <c r="U54" s="162"/>
      <c r="V54" s="112"/>
      <c r="W54" s="112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3"/>
      <c r="AL54" s="131"/>
      <c r="AM54" s="109"/>
      <c r="AN54" s="414"/>
      <c r="AO54" s="414"/>
      <c r="AP54" s="414"/>
      <c r="AQ54" s="414"/>
      <c r="AR54" s="414"/>
      <c r="AS54" s="414"/>
      <c r="AT54" s="414"/>
      <c r="AU54" s="414"/>
      <c r="AV54" s="414"/>
      <c r="AW54" s="414"/>
      <c r="AX54" s="417"/>
      <c r="AY54" s="417"/>
      <c r="AZ54" s="109"/>
      <c r="BA54" s="110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CF54" s="79"/>
      <c r="CG54" s="74"/>
      <c r="CH54" s="74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76"/>
      <c r="CT54" s="76"/>
      <c r="CU54" s="76"/>
      <c r="CV54" s="76"/>
      <c r="CW54" s="76"/>
    </row>
    <row r="55" spans="1:101" ht="3.75" customHeight="1">
      <c r="A55" s="76"/>
      <c r="B55" s="80"/>
      <c r="C55" s="80"/>
      <c r="D55" s="82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7"/>
      <c r="T55" s="157"/>
      <c r="U55" s="162"/>
      <c r="V55" s="112"/>
      <c r="W55" s="112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3"/>
      <c r="AL55" s="131"/>
      <c r="AM55" s="109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3"/>
      <c r="AZ55" s="109"/>
      <c r="BA55" s="110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CF55" s="78"/>
      <c r="CG55" s="74"/>
      <c r="CH55" s="7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76"/>
      <c r="CT55" s="76"/>
      <c r="CU55" s="76"/>
      <c r="CV55" s="76"/>
      <c r="CW55" s="76"/>
    </row>
    <row r="56" spans="1:101" ht="3.75" customHeight="1">
      <c r="A56" s="76"/>
      <c r="B56" s="80"/>
      <c r="C56" s="80"/>
      <c r="D56" s="82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7"/>
      <c r="T56" s="157"/>
      <c r="U56" s="165"/>
      <c r="V56" s="112"/>
      <c r="W56" s="112"/>
      <c r="X56" s="111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3"/>
      <c r="AL56" s="418"/>
      <c r="AM56" s="109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3"/>
      <c r="AZ56" s="109"/>
      <c r="BA56" s="110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CD56" s="80"/>
      <c r="CE56" s="81"/>
      <c r="CF56" s="78"/>
      <c r="CG56" s="74"/>
      <c r="CH56" s="7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76"/>
      <c r="CT56" s="76"/>
      <c r="CU56" s="76"/>
      <c r="CV56" s="76"/>
      <c r="CW56" s="76"/>
    </row>
    <row r="57" spans="1:101" ht="3.75" customHeight="1">
      <c r="A57" s="76"/>
      <c r="B57" s="80"/>
      <c r="C57" s="80"/>
      <c r="D57" s="82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7"/>
      <c r="T57" s="157"/>
      <c r="U57" s="165"/>
      <c r="V57" s="419" t="s">
        <v>155</v>
      </c>
      <c r="W57" s="420"/>
      <c r="X57" s="420"/>
      <c r="Y57" s="421"/>
      <c r="Z57" s="413" t="str">
        <f>'vysledky BC4'!B23</f>
        <v>Klimčo M.</v>
      </c>
      <c r="AA57" s="414"/>
      <c r="AB57" s="414"/>
      <c r="AC57" s="414"/>
      <c r="AD57" s="414"/>
      <c r="AE57" s="414"/>
      <c r="AF57" s="414"/>
      <c r="AG57" s="414"/>
      <c r="AH57" s="414"/>
      <c r="AI57" s="414"/>
      <c r="AJ57" s="534">
        <v>4</v>
      </c>
      <c r="AK57" s="534"/>
      <c r="AL57" s="418"/>
      <c r="AM57" s="109"/>
      <c r="AN57" s="428" t="s">
        <v>2</v>
      </c>
      <c r="AO57" s="428"/>
      <c r="AP57" s="428"/>
      <c r="AQ57" s="428"/>
      <c r="AR57" s="428"/>
      <c r="AS57" s="428"/>
      <c r="AT57" s="428"/>
      <c r="AU57" s="429">
        <f>'ÚDAJE BC4'!D8</f>
        <v>4</v>
      </c>
      <c r="AV57" s="429"/>
      <c r="AW57" s="429"/>
      <c r="AX57" s="429"/>
      <c r="AY57" s="429"/>
      <c r="AZ57" s="110"/>
      <c r="BA57" s="110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CD57" s="80"/>
      <c r="CE57" s="81"/>
      <c r="CF57" s="78"/>
      <c r="CG57" s="74"/>
      <c r="CH57" s="7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76"/>
      <c r="CT57" s="76"/>
      <c r="CU57" s="76"/>
      <c r="CV57" s="76"/>
      <c r="CW57" s="76"/>
    </row>
    <row r="58" spans="1:101" ht="3.75" customHeight="1">
      <c r="A58" s="76"/>
      <c r="B58" s="76"/>
      <c r="C58" s="76"/>
      <c r="D58" s="76"/>
      <c r="E58" s="157"/>
      <c r="F58" s="157"/>
      <c r="G58" s="158"/>
      <c r="H58" s="132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59"/>
      <c r="U58" s="165"/>
      <c r="V58" s="422"/>
      <c r="W58" s="407"/>
      <c r="X58" s="407"/>
      <c r="Y58" s="423"/>
      <c r="Z58" s="413"/>
      <c r="AA58" s="414"/>
      <c r="AB58" s="414"/>
      <c r="AC58" s="414"/>
      <c r="AD58" s="414"/>
      <c r="AE58" s="414"/>
      <c r="AF58" s="414"/>
      <c r="AG58" s="414"/>
      <c r="AH58" s="414"/>
      <c r="AI58" s="414"/>
      <c r="AJ58" s="534"/>
      <c r="AK58" s="534"/>
      <c r="AL58" s="418"/>
      <c r="AM58" s="109"/>
      <c r="AN58" s="428"/>
      <c r="AO58" s="428"/>
      <c r="AP58" s="428"/>
      <c r="AQ58" s="428"/>
      <c r="AR58" s="428"/>
      <c r="AS58" s="428"/>
      <c r="AT58" s="428"/>
      <c r="AU58" s="429"/>
      <c r="AV58" s="429"/>
      <c r="AW58" s="429"/>
      <c r="AX58" s="429"/>
      <c r="AY58" s="429"/>
      <c r="AZ58" s="126"/>
      <c r="BA58" s="12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CD58" s="80"/>
      <c r="CE58" s="81"/>
      <c r="CF58" s="78"/>
      <c r="CG58" s="74"/>
      <c r="CH58" s="7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76"/>
      <c r="CT58" s="76"/>
      <c r="CU58" s="76"/>
      <c r="CV58" s="76"/>
      <c r="CW58" s="76"/>
    </row>
    <row r="59" spans="1:101" ht="3.75" customHeight="1">
      <c r="A59" s="76"/>
      <c r="B59" s="76"/>
      <c r="C59" s="76"/>
      <c r="D59" s="76"/>
      <c r="E59" s="157"/>
      <c r="F59" s="157"/>
      <c r="G59" s="158"/>
      <c r="H59" s="132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59"/>
      <c r="U59" s="165"/>
      <c r="V59" s="422"/>
      <c r="W59" s="407"/>
      <c r="X59" s="407"/>
      <c r="Y59" s="423"/>
      <c r="Z59" s="413"/>
      <c r="AA59" s="414"/>
      <c r="AB59" s="414"/>
      <c r="AC59" s="414"/>
      <c r="AD59" s="414"/>
      <c r="AE59" s="414"/>
      <c r="AF59" s="414"/>
      <c r="AG59" s="414"/>
      <c r="AH59" s="414"/>
      <c r="AI59" s="414"/>
      <c r="AJ59" s="534"/>
      <c r="AK59" s="534"/>
      <c r="AL59" s="109"/>
      <c r="AM59" s="109"/>
      <c r="AN59" s="428"/>
      <c r="AO59" s="428"/>
      <c r="AP59" s="428"/>
      <c r="AQ59" s="428"/>
      <c r="AR59" s="428"/>
      <c r="AS59" s="428"/>
      <c r="AT59" s="428"/>
      <c r="AU59" s="429"/>
      <c r="AV59" s="429"/>
      <c r="AW59" s="429"/>
      <c r="AX59" s="429"/>
      <c r="AY59" s="429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CD59" s="74"/>
      <c r="CE59" s="74"/>
      <c r="CF59" s="79"/>
      <c r="CG59" s="74"/>
      <c r="CH59" s="74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76"/>
      <c r="CT59" s="76"/>
      <c r="CU59" s="76"/>
      <c r="CV59" s="76"/>
      <c r="CW59" s="76"/>
    </row>
    <row r="60" spans="1:101" ht="3.75" customHeight="1">
      <c r="A60" s="76"/>
      <c r="B60" s="80"/>
      <c r="C60" s="80"/>
      <c r="D60" s="82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7"/>
      <c r="T60" s="157"/>
      <c r="U60" s="165"/>
      <c r="V60" s="424"/>
      <c r="W60" s="425"/>
      <c r="X60" s="425"/>
      <c r="Y60" s="426"/>
      <c r="Z60" s="413"/>
      <c r="AA60" s="414"/>
      <c r="AB60" s="414"/>
      <c r="AC60" s="414"/>
      <c r="AD60" s="414"/>
      <c r="AE60" s="414"/>
      <c r="AF60" s="414"/>
      <c r="AG60" s="414"/>
      <c r="AH60" s="414"/>
      <c r="AI60" s="414"/>
      <c r="AJ60" s="534"/>
      <c r="AK60" s="534"/>
      <c r="AL60" s="109"/>
      <c r="AM60" s="121"/>
      <c r="AN60" s="428"/>
      <c r="AO60" s="428"/>
      <c r="AP60" s="428"/>
      <c r="AQ60" s="428"/>
      <c r="AR60" s="428"/>
      <c r="AS60" s="428"/>
      <c r="AT60" s="428"/>
      <c r="AU60" s="429"/>
      <c r="AV60" s="429"/>
      <c r="AW60" s="429"/>
      <c r="AX60" s="429"/>
      <c r="AY60" s="429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CD60" s="74"/>
      <c r="CE60" s="74"/>
      <c r="CF60" s="79"/>
      <c r="CG60" s="74"/>
      <c r="CH60" s="74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76"/>
      <c r="CT60" s="76"/>
      <c r="CU60" s="76"/>
      <c r="CV60" s="76"/>
      <c r="CW60" s="76"/>
    </row>
    <row r="61" spans="1:101" ht="3.75" customHeight="1">
      <c r="A61" s="76"/>
      <c r="B61" s="80"/>
      <c r="C61" s="80"/>
      <c r="D61" s="82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7"/>
      <c r="T61" s="157"/>
      <c r="U61" s="165"/>
      <c r="V61" s="112"/>
      <c r="W61" s="112"/>
      <c r="X61" s="111"/>
      <c r="Y61" s="110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3"/>
      <c r="AL61" s="109"/>
      <c r="AM61" s="109"/>
      <c r="AN61" s="428"/>
      <c r="AO61" s="428"/>
      <c r="AP61" s="428"/>
      <c r="AQ61" s="428"/>
      <c r="AR61" s="428"/>
      <c r="AS61" s="428"/>
      <c r="AT61" s="428"/>
      <c r="AU61" s="429"/>
      <c r="AV61" s="429"/>
      <c r="AW61" s="429"/>
      <c r="AX61" s="429"/>
      <c r="AY61" s="429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CD61" s="74"/>
      <c r="CE61" s="74"/>
      <c r="CF61" s="79"/>
      <c r="CG61" s="74"/>
      <c r="CH61" s="74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76"/>
      <c r="CT61" s="76"/>
      <c r="CU61" s="76"/>
      <c r="CV61" s="76"/>
      <c r="CW61" s="76"/>
    </row>
    <row r="62" spans="1:101" ht="3.75" customHeight="1">
      <c r="A62" s="76"/>
      <c r="B62" s="80"/>
      <c r="C62" s="80"/>
      <c r="D62" s="82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7"/>
      <c r="T62" s="157"/>
      <c r="U62" s="132"/>
      <c r="V62" s="112"/>
      <c r="W62" s="112"/>
      <c r="X62" s="110"/>
      <c r="Y62" s="110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3"/>
      <c r="AL62" s="109"/>
      <c r="AM62" s="109"/>
      <c r="AN62" s="428"/>
      <c r="AO62" s="428"/>
      <c r="AP62" s="428"/>
      <c r="AQ62" s="428"/>
      <c r="AR62" s="428"/>
      <c r="AS62" s="428"/>
      <c r="AT62" s="428"/>
      <c r="AU62" s="429"/>
      <c r="AV62" s="429"/>
      <c r="AW62" s="429"/>
      <c r="AX62" s="429"/>
      <c r="AY62" s="429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CD62" s="74"/>
      <c r="CE62" s="74"/>
      <c r="CF62" s="79"/>
      <c r="CG62" s="74"/>
      <c r="CH62" s="74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76"/>
      <c r="CT62" s="76"/>
      <c r="CU62" s="76"/>
      <c r="CV62" s="76"/>
      <c r="CW62" s="76"/>
    </row>
    <row r="63" spans="1:101" ht="3.75" customHeight="1">
      <c r="A63" s="76"/>
      <c r="B63" s="80"/>
      <c r="C63" s="80"/>
      <c r="D63" s="82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7"/>
      <c r="T63" s="157"/>
      <c r="U63" s="132"/>
      <c r="V63" s="112"/>
      <c r="W63" s="112"/>
      <c r="X63" s="110"/>
      <c r="Y63" s="110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3"/>
      <c r="AL63" s="109"/>
      <c r="AM63" s="109"/>
      <c r="AN63" s="428"/>
      <c r="AO63" s="428"/>
      <c r="AP63" s="428"/>
      <c r="AQ63" s="428"/>
      <c r="AR63" s="428"/>
      <c r="AS63" s="428"/>
      <c r="AT63" s="428"/>
      <c r="AU63" s="429"/>
      <c r="AV63" s="429"/>
      <c r="AW63" s="429"/>
      <c r="AX63" s="429"/>
      <c r="AY63" s="429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CD63" s="74"/>
      <c r="CE63" s="74"/>
      <c r="CF63" s="79"/>
      <c r="CG63" s="74"/>
      <c r="CH63" s="74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76"/>
      <c r="CT63" s="76"/>
      <c r="CU63" s="76"/>
      <c r="CV63" s="76"/>
      <c r="CW63" s="76"/>
    </row>
    <row r="64" spans="1:101" ht="3.75" customHeight="1">
      <c r="A64" s="76"/>
      <c r="B64" s="76"/>
      <c r="C64" s="76"/>
      <c r="D64" s="76"/>
      <c r="E64" s="163"/>
      <c r="F64" s="163"/>
      <c r="G64" s="158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10"/>
      <c r="W64" s="116"/>
      <c r="X64" s="110"/>
      <c r="Y64" s="110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3"/>
      <c r="AL64" s="109"/>
      <c r="AM64" s="109"/>
      <c r="AN64" s="428"/>
      <c r="AO64" s="428"/>
      <c r="AP64" s="428"/>
      <c r="AQ64" s="428"/>
      <c r="AR64" s="428"/>
      <c r="AS64" s="428"/>
      <c r="AT64" s="428"/>
      <c r="AU64" s="429"/>
      <c r="AV64" s="429"/>
      <c r="AW64" s="429"/>
      <c r="AX64" s="429"/>
      <c r="AY64" s="429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9"/>
      <c r="CG64" s="74"/>
      <c r="CH64" s="74"/>
      <c r="CI64" s="81"/>
      <c r="CJ64" s="81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</row>
    <row r="65" spans="5:101" ht="3.75" customHeight="1">
      <c r="E65" s="163"/>
      <c r="F65" s="163"/>
      <c r="G65" s="158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10"/>
      <c r="W65" s="113"/>
      <c r="X65" s="109"/>
      <c r="Y65" s="109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3"/>
      <c r="AL65" s="109"/>
      <c r="AM65" s="109"/>
      <c r="AN65" s="428"/>
      <c r="AO65" s="428"/>
      <c r="AP65" s="428"/>
      <c r="AQ65" s="428"/>
      <c r="AR65" s="428"/>
      <c r="AS65" s="428"/>
      <c r="AT65" s="428"/>
      <c r="AU65" s="429"/>
      <c r="AV65" s="429"/>
      <c r="AW65" s="429"/>
      <c r="AX65" s="429"/>
      <c r="AY65" s="429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79"/>
      <c r="CG65" s="74"/>
      <c r="CH65" s="74"/>
      <c r="CI65" s="81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5:101" ht="3.75" customHeight="1">
      <c r="E66" s="163"/>
      <c r="F66" s="163"/>
      <c r="G66" s="158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10"/>
      <c r="AM66" s="109"/>
      <c r="AN66" s="428"/>
      <c r="AO66" s="428"/>
      <c r="AP66" s="428"/>
      <c r="AQ66" s="428"/>
      <c r="AR66" s="428"/>
      <c r="AS66" s="428"/>
      <c r="AT66" s="428"/>
      <c r="AU66" s="429"/>
      <c r="AV66" s="429"/>
      <c r="AW66" s="429"/>
      <c r="AX66" s="429"/>
      <c r="AY66" s="429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79"/>
      <c r="CG66" s="74"/>
      <c r="CH66" s="74"/>
      <c r="CI66" s="81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7:101" ht="3.75" customHeight="1">
      <c r="G67" s="109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10"/>
      <c r="AM67" s="109"/>
      <c r="AN67" s="428"/>
      <c r="AO67" s="428"/>
      <c r="AP67" s="428"/>
      <c r="AQ67" s="428"/>
      <c r="AR67" s="428"/>
      <c r="AS67" s="428"/>
      <c r="AT67" s="428"/>
      <c r="AU67" s="429"/>
      <c r="AV67" s="429"/>
      <c r="AW67" s="429"/>
      <c r="AX67" s="429"/>
      <c r="AY67" s="429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79"/>
      <c r="CG67" s="74"/>
      <c r="CH67" s="74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7:101" ht="3.75" customHeight="1">
      <c r="G68" s="109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10"/>
      <c r="AM68" s="109"/>
      <c r="AN68" s="428"/>
      <c r="AO68" s="428"/>
      <c r="AP68" s="428"/>
      <c r="AQ68" s="428"/>
      <c r="AR68" s="428"/>
      <c r="AS68" s="428"/>
      <c r="AT68" s="428"/>
      <c r="AU68" s="429"/>
      <c r="AV68" s="429"/>
      <c r="AW68" s="429"/>
      <c r="AX68" s="429"/>
      <c r="AY68" s="429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79"/>
      <c r="CG68" s="74"/>
      <c r="CH68" s="74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7:101" ht="3.75" customHeight="1"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430" t="s">
        <v>50</v>
      </c>
      <c r="AO69" s="430"/>
      <c r="AP69" s="430"/>
      <c r="AQ69" s="430"/>
      <c r="AR69" s="430"/>
      <c r="AS69" s="430"/>
      <c r="AT69" s="430"/>
      <c r="AU69" s="430"/>
      <c r="AV69" s="430"/>
      <c r="AW69" s="430"/>
      <c r="AX69" s="430"/>
      <c r="AY69" s="430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79"/>
      <c r="CG69" s="74"/>
      <c r="CH69" s="74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7:101" ht="3.75" customHeight="1">
      <c r="G70" s="111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8"/>
      <c r="AK70" s="106"/>
      <c r="AL70" s="106"/>
      <c r="AM70" s="106"/>
      <c r="AN70" s="430"/>
      <c r="AO70" s="430"/>
      <c r="AP70" s="430"/>
      <c r="AQ70" s="430"/>
      <c r="AR70" s="430"/>
      <c r="AS70" s="430"/>
      <c r="AT70" s="430"/>
      <c r="AU70" s="430"/>
      <c r="AV70" s="430"/>
      <c r="AW70" s="430"/>
      <c r="AX70" s="430"/>
      <c r="AY70" s="430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79"/>
      <c r="CG70" s="74"/>
      <c r="CH70" s="74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7:101" ht="3.75" customHeight="1">
      <c r="G71" s="111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8"/>
      <c r="AK71" s="106"/>
      <c r="AL71" s="106"/>
      <c r="AM71" s="106"/>
      <c r="AN71" s="430"/>
      <c r="AO71" s="430"/>
      <c r="AP71" s="430"/>
      <c r="AQ71" s="430"/>
      <c r="AR71" s="430"/>
      <c r="AS71" s="430"/>
      <c r="AT71" s="430"/>
      <c r="AU71" s="430"/>
      <c r="AV71" s="430"/>
      <c r="AW71" s="430"/>
      <c r="AX71" s="430"/>
      <c r="AY71" s="430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79"/>
      <c r="CG71" s="74"/>
      <c r="CH71" s="74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7:101" ht="3.75" customHeight="1">
      <c r="G72" s="111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8"/>
      <c r="AK72" s="106"/>
      <c r="AL72" s="106"/>
      <c r="AM72" s="106"/>
      <c r="AN72" s="430"/>
      <c r="AO72" s="430"/>
      <c r="AP72" s="430"/>
      <c r="AQ72" s="430"/>
      <c r="AR72" s="430"/>
      <c r="AS72" s="430"/>
      <c r="AT72" s="430"/>
      <c r="AU72" s="430"/>
      <c r="AV72" s="430"/>
      <c r="AW72" s="430"/>
      <c r="AX72" s="430"/>
      <c r="AY72" s="430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79"/>
      <c r="CG72" s="74"/>
      <c r="CH72" s="74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7:101" ht="3.75" customHeight="1">
      <c r="G73" s="109"/>
      <c r="H73" s="414" t="str">
        <f>Z33</f>
        <v>Burian M.</v>
      </c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5">
        <v>3</v>
      </c>
      <c r="W73" s="415"/>
      <c r="X73" s="109"/>
      <c r="Y73" s="109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8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11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79"/>
      <c r="CG73" s="74"/>
      <c r="CH73" s="74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</row>
    <row r="74" spans="7:101" ht="3.75" customHeight="1">
      <c r="G74" s="109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5"/>
      <c r="W74" s="415"/>
      <c r="X74" s="117"/>
      <c r="Y74" s="110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8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11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79"/>
      <c r="CG74" s="74"/>
      <c r="CH74" s="74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7:101" ht="3.75" customHeight="1">
      <c r="G75" s="111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5"/>
      <c r="W75" s="415"/>
      <c r="X75" s="416"/>
      <c r="Y75" s="110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8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431"/>
      <c r="AV75" s="431"/>
      <c r="AW75" s="431"/>
      <c r="AX75" s="431"/>
      <c r="AY75" s="431"/>
      <c r="AZ75" s="431"/>
      <c r="BA75" s="431"/>
      <c r="BB75" s="431"/>
      <c r="BC75" s="431"/>
      <c r="BD75" s="431"/>
      <c r="BE75" s="431"/>
      <c r="BF75" s="431"/>
      <c r="BG75" s="431"/>
      <c r="BH75" s="431"/>
      <c r="BI75" s="431"/>
      <c r="BJ75" s="431"/>
      <c r="BK75" s="431"/>
      <c r="BL75" s="431"/>
      <c r="BM75" s="43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79"/>
      <c r="CG75" s="74"/>
      <c r="CH75" s="74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</row>
    <row r="76" spans="7:101" ht="3.75" customHeight="1">
      <c r="G76" s="111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5"/>
      <c r="W76" s="415"/>
      <c r="X76" s="416"/>
      <c r="Y76" s="110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10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431"/>
      <c r="AV76" s="431"/>
      <c r="AW76" s="431"/>
      <c r="AX76" s="431"/>
      <c r="AY76" s="431"/>
      <c r="AZ76" s="431"/>
      <c r="BA76" s="431"/>
      <c r="BB76" s="431"/>
      <c r="BC76" s="431"/>
      <c r="BD76" s="431"/>
      <c r="BE76" s="431"/>
      <c r="BF76" s="431"/>
      <c r="BG76" s="431"/>
      <c r="BH76" s="431"/>
      <c r="BI76" s="431"/>
      <c r="BJ76" s="431"/>
      <c r="BK76" s="431"/>
      <c r="BL76" s="431"/>
      <c r="BM76" s="43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79"/>
      <c r="CG76" s="74"/>
      <c r="CH76" s="74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</row>
    <row r="77" spans="7:101" ht="3.75" customHeight="1">
      <c r="G77" s="111"/>
      <c r="H77" s="106"/>
      <c r="I77" s="106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416"/>
      <c r="Y77" s="110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10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431"/>
      <c r="AV77" s="431"/>
      <c r="AW77" s="431"/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431"/>
      <c r="BJ77" s="431"/>
      <c r="BK77" s="431"/>
      <c r="BL77" s="431"/>
      <c r="BM77" s="43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79"/>
      <c r="CG77" s="74"/>
      <c r="CH77" s="74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</row>
    <row r="78" spans="7:101" ht="3.75" customHeight="1">
      <c r="G78" s="111"/>
      <c r="H78" s="106"/>
      <c r="I78" s="106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31"/>
      <c r="Y78" s="110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0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431"/>
      <c r="AV78" s="431"/>
      <c r="AW78" s="431"/>
      <c r="AX78" s="431"/>
      <c r="AY78" s="431"/>
      <c r="AZ78" s="431"/>
      <c r="BA78" s="431"/>
      <c r="BB78" s="431"/>
      <c r="BC78" s="431"/>
      <c r="BD78" s="431"/>
      <c r="BE78" s="431"/>
      <c r="BF78" s="431"/>
      <c r="BG78" s="431"/>
      <c r="BH78" s="431"/>
      <c r="BI78" s="431"/>
      <c r="BJ78" s="431"/>
      <c r="BK78" s="431"/>
      <c r="BL78" s="431"/>
      <c r="BM78" s="43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79"/>
      <c r="CG78" s="80"/>
      <c r="CH78" s="74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</row>
    <row r="79" spans="7:101" ht="3.75" customHeight="1">
      <c r="G79" s="111"/>
      <c r="H79" s="432" t="s">
        <v>140</v>
      </c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106"/>
      <c r="W79" s="106"/>
      <c r="X79" s="131"/>
      <c r="Y79" s="110"/>
      <c r="Z79" s="414" t="str">
        <f>H73</f>
        <v>Burian M.</v>
      </c>
      <c r="AA79" s="414"/>
      <c r="AB79" s="414"/>
      <c r="AC79" s="414"/>
      <c r="AD79" s="414"/>
      <c r="AE79" s="414"/>
      <c r="AF79" s="414"/>
      <c r="AG79" s="414"/>
      <c r="AH79" s="414"/>
      <c r="AI79" s="414"/>
      <c r="AJ79" s="110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27"/>
      <c r="AV79" s="127"/>
      <c r="AW79" s="127"/>
      <c r="AX79" s="127"/>
      <c r="AY79" s="127"/>
      <c r="AZ79" s="127"/>
      <c r="BA79" s="127"/>
      <c r="BB79" s="127"/>
      <c r="BC79" s="127"/>
      <c r="BD79" s="109"/>
      <c r="BE79" s="109"/>
      <c r="BF79" s="109"/>
      <c r="BG79" s="109"/>
      <c r="BH79" s="109"/>
      <c r="BI79" s="110"/>
      <c r="BJ79" s="106"/>
      <c r="BK79" s="106"/>
      <c r="BL79" s="106"/>
      <c r="BM79" s="106"/>
      <c r="BZ79" s="80"/>
      <c r="CA79" s="80"/>
      <c r="CB79" s="80"/>
      <c r="CC79" s="80"/>
      <c r="CD79" s="80"/>
      <c r="CE79" s="78"/>
      <c r="CF79" s="78"/>
      <c r="CG79" s="80"/>
      <c r="CH79" s="74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7:101" ht="3.75" customHeight="1">
      <c r="G80" s="111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106"/>
      <c r="W80" s="106"/>
      <c r="X80" s="131"/>
      <c r="Y80" s="117"/>
      <c r="Z80" s="414"/>
      <c r="AA80" s="414"/>
      <c r="AB80" s="414"/>
      <c r="AC80" s="414"/>
      <c r="AD80" s="414"/>
      <c r="AE80" s="414"/>
      <c r="AF80" s="414"/>
      <c r="AG80" s="414"/>
      <c r="AH80" s="414"/>
      <c r="AI80" s="414"/>
      <c r="AJ80" s="110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407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Z80" s="80"/>
      <c r="CA80" s="80"/>
      <c r="CB80" s="80"/>
      <c r="CC80" s="80"/>
      <c r="CD80" s="80"/>
      <c r="CE80" s="78"/>
      <c r="CF80" s="78"/>
      <c r="CG80" s="80"/>
      <c r="CH80" s="74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</row>
    <row r="81" spans="7:101" ht="3.75" customHeight="1">
      <c r="G81" s="111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106"/>
      <c r="W81" s="106"/>
      <c r="X81" s="131"/>
      <c r="Y81" s="110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407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Z81" s="80"/>
      <c r="CA81" s="80"/>
      <c r="CB81" s="80"/>
      <c r="CC81" s="80"/>
      <c r="CD81" s="80"/>
      <c r="CE81" s="78"/>
      <c r="CF81" s="78"/>
      <c r="CG81" s="74"/>
      <c r="CH81" s="74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76"/>
      <c r="CT81" s="76"/>
      <c r="CU81" s="76"/>
      <c r="CV81" s="76"/>
      <c r="CW81" s="76"/>
    </row>
    <row r="82" spans="7:101" ht="3.75" customHeight="1">
      <c r="G82" s="111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106"/>
      <c r="W82" s="106"/>
      <c r="X82" s="131"/>
      <c r="Y82" s="110"/>
      <c r="Z82" s="414"/>
      <c r="AA82" s="414"/>
      <c r="AB82" s="414"/>
      <c r="AC82" s="414"/>
      <c r="AD82" s="414"/>
      <c r="AE82" s="414"/>
      <c r="AF82" s="414"/>
      <c r="AG82" s="414"/>
      <c r="AH82" s="414"/>
      <c r="AI82" s="414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407"/>
      <c r="AV82" s="407"/>
      <c r="AW82" s="407"/>
      <c r="AX82" s="407"/>
      <c r="AY82" s="407"/>
      <c r="AZ82" s="407"/>
      <c r="BA82" s="407"/>
      <c r="BB82" s="407"/>
      <c r="BC82" s="407"/>
      <c r="BD82" s="407"/>
      <c r="BE82" s="407"/>
      <c r="BF82" s="407"/>
      <c r="BG82" s="407"/>
      <c r="BH82" s="407"/>
      <c r="BI82" s="407"/>
      <c r="BJ82" s="407"/>
      <c r="BK82" s="407"/>
      <c r="BL82" s="407"/>
      <c r="BM82" s="407"/>
      <c r="CF82" s="78"/>
      <c r="CG82" s="74"/>
      <c r="CH82" s="74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76"/>
      <c r="CT82" s="76"/>
      <c r="CU82" s="76"/>
      <c r="CV82" s="76"/>
      <c r="CW82" s="76"/>
    </row>
    <row r="83" spans="7:101" ht="3.75" customHeight="1">
      <c r="G83" s="107"/>
      <c r="H83" s="106"/>
      <c r="I83" s="106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31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407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CF83" s="79"/>
      <c r="CG83" s="74"/>
      <c r="CH83" s="74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76"/>
      <c r="CT83" s="76"/>
      <c r="CU83" s="76"/>
      <c r="CV83" s="76"/>
      <c r="CW83" s="76"/>
    </row>
    <row r="84" spans="7:101" ht="3.75" customHeight="1">
      <c r="G84" s="107"/>
      <c r="H84" s="106"/>
      <c r="I84" s="106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418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27"/>
      <c r="AV84" s="127"/>
      <c r="AW84" s="127"/>
      <c r="AX84" s="127"/>
      <c r="AY84" s="127"/>
      <c r="AZ84" s="128"/>
      <c r="BA84" s="128"/>
      <c r="BB84" s="128"/>
      <c r="BC84" s="128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CF84" s="79"/>
      <c r="CG84" s="74"/>
      <c r="CH84" s="74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76"/>
      <c r="CT84" s="76"/>
      <c r="CU84" s="76"/>
      <c r="CV84" s="76"/>
      <c r="CW84" s="76"/>
    </row>
    <row r="85" spans="7:101" ht="3.75" customHeight="1">
      <c r="G85" s="111"/>
      <c r="H85" s="414" t="str">
        <f>Z45</f>
        <v>Strehársky M.</v>
      </c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5">
        <v>2</v>
      </c>
      <c r="W85" s="415"/>
      <c r="X85" s="418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407"/>
      <c r="AV85" s="407"/>
      <c r="AW85" s="407"/>
      <c r="AX85" s="407"/>
      <c r="AY85" s="407"/>
      <c r="AZ85" s="407"/>
      <c r="BA85" s="407"/>
      <c r="BB85" s="407"/>
      <c r="BC85" s="407"/>
      <c r="BD85" s="433"/>
      <c r="BE85" s="433"/>
      <c r="BF85" s="433"/>
      <c r="BG85" s="433"/>
      <c r="BH85" s="433"/>
      <c r="BI85" s="433"/>
      <c r="BJ85" s="433"/>
      <c r="BK85" s="433"/>
      <c r="BL85" s="433"/>
      <c r="BM85" s="433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</row>
    <row r="86" spans="8:101" ht="3.75" customHeight="1"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5"/>
      <c r="W86" s="415"/>
      <c r="X86" s="418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407"/>
      <c r="AV86" s="407"/>
      <c r="AW86" s="407"/>
      <c r="AX86" s="407"/>
      <c r="AY86" s="407"/>
      <c r="AZ86" s="407"/>
      <c r="BA86" s="407"/>
      <c r="BB86" s="407"/>
      <c r="BC86" s="407"/>
      <c r="BD86" s="433"/>
      <c r="BE86" s="433"/>
      <c r="BF86" s="433"/>
      <c r="BG86" s="433"/>
      <c r="BH86" s="433"/>
      <c r="BI86" s="433"/>
      <c r="BJ86" s="433"/>
      <c r="BK86" s="433"/>
      <c r="BL86" s="433"/>
      <c r="BM86" s="433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8:101" ht="3.75" customHeight="1"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5"/>
      <c r="W87" s="415"/>
      <c r="X87" s="123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407"/>
      <c r="AV87" s="407"/>
      <c r="AW87" s="407"/>
      <c r="AX87" s="407"/>
      <c r="AY87" s="407"/>
      <c r="AZ87" s="407"/>
      <c r="BA87" s="407"/>
      <c r="BB87" s="407"/>
      <c r="BC87" s="407"/>
      <c r="BD87" s="433"/>
      <c r="BE87" s="433"/>
      <c r="BF87" s="433"/>
      <c r="BG87" s="433"/>
      <c r="BH87" s="433"/>
      <c r="BI87" s="433"/>
      <c r="BJ87" s="433"/>
      <c r="BK87" s="433"/>
      <c r="BL87" s="433"/>
      <c r="BM87" s="433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</row>
    <row r="88" spans="8:101" ht="3.75" customHeight="1"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5"/>
      <c r="W88" s="415"/>
      <c r="X88" s="110"/>
      <c r="Y88" s="110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407"/>
      <c r="AV88" s="407"/>
      <c r="AW88" s="407"/>
      <c r="AX88" s="407"/>
      <c r="AY88" s="407"/>
      <c r="AZ88" s="407"/>
      <c r="BA88" s="407"/>
      <c r="BB88" s="407"/>
      <c r="BC88" s="407"/>
      <c r="BD88" s="433"/>
      <c r="BE88" s="433"/>
      <c r="BF88" s="433"/>
      <c r="BG88" s="433"/>
      <c r="BH88" s="433"/>
      <c r="BI88" s="433"/>
      <c r="BJ88" s="433"/>
      <c r="BK88" s="433"/>
      <c r="BL88" s="433"/>
      <c r="BM88" s="433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</row>
  </sheetData>
  <sheetProtection selectLockedCells="1" selectUnlockedCells="1"/>
  <mergeCells count="49">
    <mergeCell ref="P3:W6"/>
    <mergeCell ref="X3:BB6"/>
    <mergeCell ref="AN9:AY24"/>
    <mergeCell ref="BB14:BC17"/>
    <mergeCell ref="BD14:BM17"/>
    <mergeCell ref="BB19:BC22"/>
    <mergeCell ref="BD19:BM22"/>
    <mergeCell ref="V21:Y24"/>
    <mergeCell ref="Z21:AI24"/>
    <mergeCell ref="AJ21:AK24"/>
    <mergeCell ref="AL23:AL25"/>
    <mergeCell ref="BB24:BC27"/>
    <mergeCell ref="BD24:BM27"/>
    <mergeCell ref="AN27:AW30"/>
    <mergeCell ref="AX27:AY30"/>
    <mergeCell ref="AZ29:AZ31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Z50:AZ52"/>
    <mergeCell ref="AN51:AW54"/>
    <mergeCell ref="AX51:AY54"/>
    <mergeCell ref="AL56:AL58"/>
    <mergeCell ref="V57:Y60"/>
    <mergeCell ref="Z57:AI60"/>
    <mergeCell ref="AJ57:AK60"/>
    <mergeCell ref="AN57:AT68"/>
    <mergeCell ref="AU57:AY68"/>
    <mergeCell ref="AN69:AY72"/>
    <mergeCell ref="H73:U76"/>
    <mergeCell ref="V73:W76"/>
    <mergeCell ref="X75:X77"/>
    <mergeCell ref="AU75:BC78"/>
    <mergeCell ref="BD75:BM78"/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1"/>
  <sheetViews>
    <sheetView showGridLines="0" tabSelected="1" zoomScalePageLayoutView="0" workbookViewId="0" topLeftCell="A9">
      <selection activeCell="AG15" sqref="AG15"/>
    </sheetView>
  </sheetViews>
  <sheetFormatPr defaultColWidth="9.00390625" defaultRowHeight="12.75"/>
  <cols>
    <col min="1" max="1" width="3.875" style="166" customWidth="1"/>
    <col min="2" max="2" width="13.625" style="166" customWidth="1"/>
    <col min="3" max="4" width="5.75390625" style="166" customWidth="1"/>
    <col min="5" max="5" width="5.75390625" style="166" hidden="1" customWidth="1"/>
    <col min="6" max="7" width="5.75390625" style="166" customWidth="1"/>
    <col min="8" max="8" width="5.75390625" style="166" hidden="1" customWidth="1"/>
    <col min="9" max="10" width="5.75390625" style="166" customWidth="1"/>
    <col min="11" max="14" width="5.75390625" style="166" hidden="1" customWidth="1"/>
    <col min="15" max="18" width="3.75390625" style="166" customWidth="1"/>
    <col min="19" max="20" width="4.75390625" style="166" customWidth="1"/>
    <col min="21" max="26" width="3.75390625" style="166" customWidth="1"/>
    <col min="27" max="27" width="11.00390625" style="166" hidden="1" customWidth="1"/>
    <col min="28" max="31" width="4.75390625" style="166" customWidth="1"/>
    <col min="32" max="42" width="4.75390625" style="167" customWidth="1"/>
    <col min="43" max="16384" width="9.125" style="167" customWidth="1"/>
  </cols>
  <sheetData>
    <row r="1" spans="1:29" ht="16.5" customHeight="1">
      <c r="A1" s="479" t="s">
        <v>70</v>
      </c>
      <c r="B1" s="480"/>
      <c r="C1" s="480"/>
      <c r="D1" s="480"/>
      <c r="E1" s="480"/>
      <c r="F1" s="481"/>
      <c r="G1" s="482" t="str">
        <f>'ÚDAJE BC4'!C7</f>
        <v>2. ligové kolo 2019</v>
      </c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</row>
    <row r="2" spans="1:29" ht="16.5" customHeight="1">
      <c r="A2" s="479" t="s">
        <v>71</v>
      </c>
      <c r="B2" s="480"/>
      <c r="C2" s="480"/>
      <c r="D2" s="480"/>
      <c r="E2" s="480"/>
      <c r="F2" s="481"/>
      <c r="G2" s="485">
        <f>'ÚDAJE BC4'!C11</f>
        <v>43604</v>
      </c>
      <c r="H2" s="485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</row>
    <row r="3" spans="1:29" ht="16.5" customHeight="1">
      <c r="A3" s="479" t="s">
        <v>72</v>
      </c>
      <c r="B3" s="480"/>
      <c r="C3" s="480"/>
      <c r="D3" s="480"/>
      <c r="E3" s="480"/>
      <c r="F3" s="481"/>
      <c r="G3" s="482" t="str">
        <f>'ÚDAJE BC4'!C8&amp;'ÚDAJE BC4'!D8</f>
        <v>BC4</v>
      </c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</row>
    <row r="4" spans="1:29" ht="16.5" customHeight="1">
      <c r="A4" s="479" t="s">
        <v>73</v>
      </c>
      <c r="B4" s="480"/>
      <c r="C4" s="480"/>
      <c r="D4" s="480"/>
      <c r="E4" s="480"/>
      <c r="F4" s="481"/>
      <c r="G4" s="482" t="s">
        <v>145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</row>
    <row r="5" spans="1:29" ht="16.5" customHeight="1">
      <c r="A5" s="479" t="s">
        <v>74</v>
      </c>
      <c r="B5" s="480"/>
      <c r="C5" s="480"/>
      <c r="D5" s="480"/>
      <c r="E5" s="480"/>
      <c r="F5" s="481"/>
      <c r="G5" s="482">
        <f>'ZOZNAM BC4'!I4</f>
        <v>9</v>
      </c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</row>
    <row r="6" spans="1:29" ht="16.5" customHeight="1">
      <c r="A6" s="479" t="s">
        <v>75</v>
      </c>
      <c r="B6" s="480"/>
      <c r="C6" s="480"/>
      <c r="D6" s="480"/>
      <c r="E6" s="480"/>
      <c r="F6" s="481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</row>
    <row r="7" spans="1:29" ht="16.5" customHeight="1">
      <c r="A7" s="479" t="s">
        <v>76</v>
      </c>
      <c r="B7" s="480"/>
      <c r="C7" s="480"/>
      <c r="D7" s="480"/>
      <c r="E7" s="480"/>
      <c r="F7" s="481"/>
      <c r="G7" s="482" t="s">
        <v>57</v>
      </c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</row>
    <row r="8" ht="15.75" thickBot="1"/>
    <row r="9" spans="1:29" s="177" customFormat="1" ht="50.25" customHeight="1" thickBot="1">
      <c r="A9" s="470" t="s">
        <v>33</v>
      </c>
      <c r="B9" s="483"/>
      <c r="C9" s="472" t="str">
        <f>B10</f>
        <v>Andrejčík S.</v>
      </c>
      <c r="D9" s="473"/>
      <c r="E9" s="183"/>
      <c r="F9" s="474" t="str">
        <f>B11</f>
        <v>Rom M.</v>
      </c>
      <c r="G9" s="473"/>
      <c r="H9" s="183"/>
      <c r="I9" s="474" t="str">
        <f>B12</f>
        <v>Vozárová K.</v>
      </c>
      <c r="J9" s="473"/>
      <c r="K9" s="183"/>
      <c r="L9" s="484" t="e">
        <f>B13</f>
        <v>#N/A</v>
      </c>
      <c r="M9" s="515"/>
      <c r="N9" s="183"/>
      <c r="O9" s="455" t="s">
        <v>77</v>
      </c>
      <c r="P9" s="467"/>
      <c r="Q9" s="455" t="s">
        <v>78</v>
      </c>
      <c r="R9" s="467"/>
      <c r="S9" s="468" t="s">
        <v>39</v>
      </c>
      <c r="T9" s="467"/>
      <c r="U9" s="468" t="s">
        <v>79</v>
      </c>
      <c r="V9" s="467"/>
      <c r="W9" s="468" t="s">
        <v>80</v>
      </c>
      <c r="X9" s="467"/>
      <c r="Y9" s="468" t="s">
        <v>81</v>
      </c>
      <c r="Z9" s="469"/>
      <c r="AA9" s="186"/>
      <c r="AB9" s="455" t="s">
        <v>44</v>
      </c>
      <c r="AC9" s="456"/>
    </row>
    <row r="10" spans="1:29" ht="24.75" customHeight="1">
      <c r="A10" s="233">
        <f>'SKUPINY BC4'!B7</f>
        <v>401</v>
      </c>
      <c r="B10" s="249" t="str">
        <f>'SKUPINY BC4'!C7</f>
        <v>Andrejčík S.</v>
      </c>
      <c r="C10" s="190"/>
      <c r="D10" s="191"/>
      <c r="E10" s="205"/>
      <c r="F10" s="192">
        <v>17</v>
      </c>
      <c r="G10" s="192">
        <v>0</v>
      </c>
      <c r="H10" s="205"/>
      <c r="I10" s="192">
        <v>10</v>
      </c>
      <c r="J10" s="253">
        <v>0</v>
      </c>
      <c r="K10" s="342"/>
      <c r="L10" s="324"/>
      <c r="M10" s="323"/>
      <c r="N10" s="311"/>
      <c r="O10" s="448">
        <f>IF($C10&gt;$D10,1,0)+IF($F10&gt;$G10,1,0)+IF($I10&gt;$J10,1,0)+IF(L10&gt;M10,1,0)+$E10+$H10+$K10+N10</f>
        <v>2</v>
      </c>
      <c r="P10" s="449"/>
      <c r="Q10" s="449">
        <f>SUM(N(IF(F10="","",1))+N(IF(I10="","",1))+N(IF(L10="","",1))+N(IF(C10="","",1)))</f>
        <v>2</v>
      </c>
      <c r="R10" s="449"/>
      <c r="S10" s="194">
        <f aca="true" t="shared" si="0" ref="S10:T12">IF(AND(C10="",F10="",I10="",L10=""),"",N(C10)+N(F10)+N(I10)+N(L10))</f>
        <v>27</v>
      </c>
      <c r="T10" s="194">
        <f t="shared" si="0"/>
        <v>0</v>
      </c>
      <c r="U10" s="450">
        <f>IF(Q10="","",ROUND(O10/Q10,2))</f>
        <v>1</v>
      </c>
      <c r="V10" s="450"/>
      <c r="W10" s="450">
        <f>IF(Q10="","",ROUND((S10-T10)/Q10,2))</f>
        <v>13.5</v>
      </c>
      <c r="X10" s="450"/>
      <c r="Y10" s="450">
        <f>IF(Q10="","",ROUND(S10/Q10,2))</f>
        <v>13.5</v>
      </c>
      <c r="Z10" s="450"/>
      <c r="AA10" s="195">
        <f>IF(SUM(C10:N10)=0,0,U10*1000000+W10*1000+Y10)</f>
        <v>1013513.5</v>
      </c>
      <c r="AB10" s="532">
        <f>IF(AA10=0,"",IF(LARGE(AA$10:AA$13,1)=AA10,1,IF(LARGE(AA$10:AA$13,2)=AA10,2,IF(LARGE(AA$10:AA$13,3)=AA10,3,IF(LARGE(AA$10:AA$13,4)=AA10,4,-1)))))</f>
        <v>1</v>
      </c>
      <c r="AC10" s="445"/>
    </row>
    <row r="11" spans="1:29" ht="24.75" customHeight="1">
      <c r="A11" s="235">
        <f>'SKUPINY BC4'!B8</f>
        <v>406</v>
      </c>
      <c r="B11" s="250" t="str">
        <f>'SKUPINY BC4'!C8</f>
        <v>Rom M.</v>
      </c>
      <c r="C11" s="196">
        <f>IF(G10="","",G10)</f>
        <v>0</v>
      </c>
      <c r="D11" s="188">
        <f>IF(F10="","",F10)</f>
        <v>17</v>
      </c>
      <c r="E11" s="184"/>
      <c r="F11" s="187"/>
      <c r="G11" s="187"/>
      <c r="H11" s="184"/>
      <c r="I11" s="188">
        <v>7</v>
      </c>
      <c r="J11" s="254">
        <v>4</v>
      </c>
      <c r="K11" s="343"/>
      <c r="L11" s="188"/>
      <c r="M11" s="254"/>
      <c r="N11" s="312"/>
      <c r="O11" s="441">
        <f>IF($C11&gt;$D11,1,0)+IF($F11&gt;$G11,1,0)+IF($I11&gt;$J11,1,0)+IF(L11&gt;M11,1,0)+$E11+$H11+$K11+N11</f>
        <v>1</v>
      </c>
      <c r="P11" s="442"/>
      <c r="Q11" s="442">
        <f>SUM(N(IF(F11="","",1))+N(IF(I11="","",1))+N(IF(L11="","",1))+N(IF(C11="","",1)))</f>
        <v>2</v>
      </c>
      <c r="R11" s="442"/>
      <c r="S11" s="189">
        <f t="shared" si="0"/>
        <v>7</v>
      </c>
      <c r="T11" s="189">
        <f t="shared" si="0"/>
        <v>21</v>
      </c>
      <c r="U11" s="443">
        <f>IF(Q11="","",ROUND(O11/Q11,2))</f>
        <v>0.5</v>
      </c>
      <c r="V11" s="443"/>
      <c r="W11" s="443">
        <f>IF(Q11="","",ROUND((S11-T11)/Q11,2))</f>
        <v>-7</v>
      </c>
      <c r="X11" s="443"/>
      <c r="Y11" s="443">
        <f>IF(Q11="","",ROUND(S11/Q11,2))</f>
        <v>3.5</v>
      </c>
      <c r="Z11" s="443"/>
      <c r="AA11" s="185">
        <f>IF(SUM(C11:N11)=0,0,U11*1000000+W11*1000+Y11)</f>
        <v>493003.5</v>
      </c>
      <c r="AB11" s="465">
        <f>IF(AA11=0,"",IF(LARGE(AA$10:AA$13,1)=AA11,1,IF(LARGE(AA$10:AA$13,2)=AA11,2,IF(LARGE(AA$10:AA$13,3)=AA11,3,IF(LARGE(AA$10:AA$13,4)=AA11,4,-1)))))</f>
        <v>2</v>
      </c>
      <c r="AC11" s="435"/>
    </row>
    <row r="12" spans="1:29" ht="24.75" customHeight="1" thickBot="1">
      <c r="A12" s="237">
        <f>'SKUPINY BC4'!B9</f>
        <v>407</v>
      </c>
      <c r="B12" s="251" t="str">
        <f>'SKUPINY BC4'!C9</f>
        <v>Vozárová K.</v>
      </c>
      <c r="C12" s="197">
        <f>IF(J10="","",J10)</f>
        <v>0</v>
      </c>
      <c r="D12" s="198">
        <f>IF(I10="","",I10)</f>
        <v>10</v>
      </c>
      <c r="E12" s="206"/>
      <c r="F12" s="198">
        <f>IF(J11="","",J11)</f>
        <v>4</v>
      </c>
      <c r="G12" s="198">
        <f>IF(I11="","",I11)</f>
        <v>7</v>
      </c>
      <c r="H12" s="206"/>
      <c r="I12" s="199"/>
      <c r="J12" s="255"/>
      <c r="K12" s="344"/>
      <c r="L12" s="198"/>
      <c r="M12" s="341"/>
      <c r="N12" s="313"/>
      <c r="O12" s="436">
        <f>IF($C12&gt;$D12,1,0)+IF($F12&gt;$G12,1,0)+IF($I12&gt;$J12,1,0)+IF(L12&gt;M12,1,0)+$E12+$H12+$K12+N12</f>
        <v>0</v>
      </c>
      <c r="P12" s="437"/>
      <c r="Q12" s="437">
        <f>SUM(N(IF(F12="","",1))+N(IF(I12="","",1))+N(IF(L12="","",1))+N(IF(C12="","",1)))</f>
        <v>2</v>
      </c>
      <c r="R12" s="437"/>
      <c r="S12" s="200">
        <f t="shared" si="0"/>
        <v>4</v>
      </c>
      <c r="T12" s="200">
        <f t="shared" si="0"/>
        <v>17</v>
      </c>
      <c r="U12" s="438">
        <f>IF(Q12="","",ROUND(O12/Q12,2))</f>
        <v>0</v>
      </c>
      <c r="V12" s="438"/>
      <c r="W12" s="438">
        <f>IF(Q12="","",ROUND((S12-T12)/Q12,2))</f>
        <v>-6.5</v>
      </c>
      <c r="X12" s="438"/>
      <c r="Y12" s="438">
        <f>IF(Q12="","",ROUND(S12/Q12,2))</f>
        <v>2</v>
      </c>
      <c r="Z12" s="438"/>
      <c r="AA12" s="201">
        <f>IF(SUM(C12:N12)=0,0,U12*1000000+W12*1000+Y12)</f>
        <v>-6498</v>
      </c>
      <c r="AB12" s="466">
        <f>IF(AA12=0,"",IF(LARGE(AA$10:AA$13,1)=AA12,1,IF(LARGE(AA$10:AA$13,2)=AA12,2,IF(LARGE(AA$10:AA$13,3)=AA12,3,IF(LARGE(AA$10:AA$13,4)=AA12,4,-1)))))</f>
        <v>3</v>
      </c>
      <c r="AC12" s="440"/>
    </row>
    <row r="13" spans="1:29" ht="24.75" customHeight="1" hidden="1" thickBot="1">
      <c r="A13" s="335" t="e">
        <f>'SKUPINY BC4'!B10</f>
        <v>#N/A</v>
      </c>
      <c r="B13" s="336" t="e">
        <f>'SKUPINY BC4'!C10</f>
        <v>#N/A</v>
      </c>
      <c r="C13" s="243">
        <f>IF(M10="","",M10)</f>
      </c>
      <c r="D13" s="337">
        <f>IF(L10="","",L10)</f>
      </c>
      <c r="E13" s="248"/>
      <c r="F13" s="244">
        <f>IF(M11="","",M11)</f>
      </c>
      <c r="G13" s="244">
        <f>IF(L11="","",L11)</f>
      </c>
      <c r="H13" s="248"/>
      <c r="I13" s="244">
        <f>IF(M12="","",M12)</f>
      </c>
      <c r="J13" s="244">
        <f>IF(L12="","",L12)</f>
      </c>
      <c r="K13" s="248"/>
      <c r="L13" s="245"/>
      <c r="M13" s="338"/>
      <c r="N13" s="314"/>
      <c r="O13" s="493"/>
      <c r="P13" s="494"/>
      <c r="Q13" s="494"/>
      <c r="R13" s="494"/>
      <c r="S13" s="339"/>
      <c r="T13" s="339"/>
      <c r="U13" s="513"/>
      <c r="V13" s="513"/>
      <c r="W13" s="513"/>
      <c r="X13" s="513"/>
      <c r="Y13" s="513"/>
      <c r="Z13" s="513"/>
      <c r="AA13" s="340"/>
      <c r="AB13" s="514"/>
      <c r="AC13" s="499"/>
    </row>
    <row r="14" ht="13.5" customHeight="1" thickBot="1"/>
    <row r="15" spans="1:29" s="177" customFormat="1" ht="51" customHeight="1" thickBot="1">
      <c r="A15" s="470" t="s">
        <v>34</v>
      </c>
      <c r="B15" s="471"/>
      <c r="C15" s="472" t="str">
        <f>B16</f>
        <v>Strehársky M.</v>
      </c>
      <c r="D15" s="473"/>
      <c r="E15" s="183"/>
      <c r="F15" s="474" t="str">
        <f>B17</f>
        <v>Burian M.</v>
      </c>
      <c r="G15" s="473"/>
      <c r="H15" s="183"/>
      <c r="I15" s="474" t="str">
        <f>B18</f>
        <v>Prášil M.</v>
      </c>
      <c r="J15" s="473"/>
      <c r="K15" s="183"/>
      <c r="L15" s="484" t="e">
        <f>B19</f>
        <v>#N/A</v>
      </c>
      <c r="M15" s="515"/>
      <c r="N15" s="183"/>
      <c r="O15" s="455" t="s">
        <v>77</v>
      </c>
      <c r="P15" s="467"/>
      <c r="Q15" s="455" t="s">
        <v>78</v>
      </c>
      <c r="R15" s="467"/>
      <c r="S15" s="468" t="s">
        <v>39</v>
      </c>
      <c r="T15" s="467"/>
      <c r="U15" s="468" t="s">
        <v>79</v>
      </c>
      <c r="V15" s="467"/>
      <c r="W15" s="468" t="s">
        <v>80</v>
      </c>
      <c r="X15" s="467"/>
      <c r="Y15" s="468" t="s">
        <v>81</v>
      </c>
      <c r="Z15" s="469"/>
      <c r="AA15" s="186"/>
      <c r="AB15" s="455" t="s">
        <v>44</v>
      </c>
      <c r="AC15" s="456"/>
    </row>
    <row r="16" spans="1:29" ht="24.75" customHeight="1">
      <c r="A16" s="233">
        <f>'SKUPINY BC4'!B15</f>
        <v>402</v>
      </c>
      <c r="B16" s="234" t="str">
        <f>'SKUPINY BC4'!C15</f>
        <v>Strehársky M.</v>
      </c>
      <c r="C16" s="230"/>
      <c r="D16" s="191"/>
      <c r="E16" s="191"/>
      <c r="F16" s="192">
        <v>9</v>
      </c>
      <c r="G16" s="192">
        <v>0</v>
      </c>
      <c r="H16" s="193"/>
      <c r="I16" s="192">
        <v>17</v>
      </c>
      <c r="J16" s="192">
        <v>0</v>
      </c>
      <c r="K16" s="192"/>
      <c r="L16" s="192"/>
      <c r="M16" s="192"/>
      <c r="N16" s="202"/>
      <c r="O16" s="448">
        <f>IF($C16&gt;$D16,1,0)+IF($F16&gt;$G16,1,0)+IF($I16&gt;$J16,1,0)+IF(L16&gt;M16,1,0)+$E16+$H16+$K16+N16</f>
        <v>2</v>
      </c>
      <c r="P16" s="449"/>
      <c r="Q16" s="449">
        <f>SUM(N(IF(F16="","",1))+N(IF(I16="","",1))+N(IF(L16="","",1))+N(IF(C16="","",1)))</f>
        <v>2</v>
      </c>
      <c r="R16" s="449"/>
      <c r="S16" s="194">
        <f aca="true" t="shared" si="1" ref="S16:T18">IF(AND(C16="",F16="",I16="",L16=""),"",N(C16)+N(F16)+N(I16)+N(L16))</f>
        <v>26</v>
      </c>
      <c r="T16" s="194">
        <f t="shared" si="1"/>
        <v>0</v>
      </c>
      <c r="U16" s="450">
        <f>IF(Q16="","",ROUND(O16/Q16,2))</f>
        <v>1</v>
      </c>
      <c r="V16" s="450"/>
      <c r="W16" s="450">
        <f>IF(Q16="","",ROUND((S16-T16)/Q16,2))</f>
        <v>13</v>
      </c>
      <c r="X16" s="450"/>
      <c r="Y16" s="450">
        <f>IF(Q16="","",ROUND(S16/Q16,2))</f>
        <v>13</v>
      </c>
      <c r="Z16" s="450"/>
      <c r="AA16" s="195">
        <f>IF(SUM(C16:N16)=0,0,U16*1000000+W16*1000+Y16)</f>
        <v>1013013</v>
      </c>
      <c r="AB16" s="532">
        <f>IF(AA16=0,"",IF(LARGE(AA$16:AA$19,1)=AA16,1,IF(LARGE(AA$16:AA$19,2)=AA16,2,IF(LARGE(AA$16:AA$19,3)=AA16,3,IF(LARGE(AA$16:AA$19,4)=AA16,4,-1)))))</f>
        <v>1</v>
      </c>
      <c r="AC16" s="445"/>
    </row>
    <row r="17" spans="1:29" ht="24.75" customHeight="1">
      <c r="A17" s="235">
        <f>'SKUPINY BC4'!B16</f>
        <v>405</v>
      </c>
      <c r="B17" s="236" t="str">
        <f>'SKUPINY BC4'!C16</f>
        <v>Burian M.</v>
      </c>
      <c r="C17" s="231">
        <f>IF(G16="","",G16)</f>
        <v>0</v>
      </c>
      <c r="D17" s="188">
        <f>IF(F16="","",F16)</f>
        <v>9</v>
      </c>
      <c r="E17" s="188"/>
      <c r="F17" s="187"/>
      <c r="G17" s="187"/>
      <c r="H17" s="187"/>
      <c r="I17" s="188">
        <v>11</v>
      </c>
      <c r="J17" s="188">
        <v>0</v>
      </c>
      <c r="K17" s="188"/>
      <c r="L17" s="188"/>
      <c r="M17" s="188"/>
      <c r="N17" s="203"/>
      <c r="O17" s="441">
        <f>IF($C17&gt;$D17,1,0)+IF($F17&gt;$G17,1,0)+IF($I17&gt;$J17,1,0)+IF(L17&gt;M17,1,0)+$E17+$H17+$K17+N17</f>
        <v>1</v>
      </c>
      <c r="P17" s="442"/>
      <c r="Q17" s="442">
        <f>SUM(N(IF(F17="","",1))+N(IF(I17="","",1))+N(IF(L17="","",1))+N(IF(C17="","",1)))</f>
        <v>2</v>
      </c>
      <c r="R17" s="442"/>
      <c r="S17" s="189">
        <f t="shared" si="1"/>
        <v>11</v>
      </c>
      <c r="T17" s="189">
        <f t="shared" si="1"/>
        <v>9</v>
      </c>
      <c r="U17" s="443">
        <f>IF(Q17="","",ROUND(O17/Q17,2))</f>
        <v>0.5</v>
      </c>
      <c r="V17" s="443"/>
      <c r="W17" s="443">
        <f>IF(Q17="","",ROUND((S17-T17)/Q17,2))</f>
        <v>1</v>
      </c>
      <c r="X17" s="443"/>
      <c r="Y17" s="443">
        <f>IF(Q17="","",ROUND(S17/Q17,2))</f>
        <v>5.5</v>
      </c>
      <c r="Z17" s="443"/>
      <c r="AA17" s="185">
        <f>IF(SUM(C17:N17)=0,0,U17*1000000+W17*1000+Y17)</f>
        <v>501005.5</v>
      </c>
      <c r="AB17" s="533">
        <f>IF(AA17=0,"",IF(LARGE(AA$16:AA$19,1)=AA17,1,IF(LARGE(AA$16:AA$19,2)=AA17,2,IF(LARGE(AA$16:AA$19,3)=AA17,3,IF(LARGE(AA$16:AA$19,4)=AA17,4,-1)))))</f>
        <v>2</v>
      </c>
      <c r="AC17" s="447"/>
    </row>
    <row r="18" spans="1:29" ht="24.75" customHeight="1" thickBot="1">
      <c r="A18" s="237">
        <f>'SKUPINY BC4'!B17</f>
        <v>408</v>
      </c>
      <c r="B18" s="238" t="str">
        <f>'SKUPINY BC4'!C17</f>
        <v>Prášil M.</v>
      </c>
      <c r="C18" s="232">
        <f>IF(J16="","",J16)</f>
        <v>0</v>
      </c>
      <c r="D18" s="198">
        <f>IF(I16="","",I16)</f>
        <v>17</v>
      </c>
      <c r="E18" s="198"/>
      <c r="F18" s="198">
        <f>IF(J17="","",J17)</f>
        <v>0</v>
      </c>
      <c r="G18" s="198">
        <f>IF(I17="","",I17)</f>
        <v>11</v>
      </c>
      <c r="H18" s="198"/>
      <c r="I18" s="199"/>
      <c r="J18" s="199"/>
      <c r="K18" s="199"/>
      <c r="L18" s="198"/>
      <c r="M18" s="198"/>
      <c r="N18" s="171"/>
      <c r="O18" s="436">
        <f>IF($C18&gt;$D18,1,0)+IF($F18&gt;$G18,1,0)+IF($I18&gt;$J18,1,0)+IF(L18&gt;M18,1,0)+$E18+$H18+$K18+N18</f>
        <v>0</v>
      </c>
      <c r="P18" s="437"/>
      <c r="Q18" s="437">
        <f>SUM(N(IF(F18="","",1))+N(IF(I18="","",1))+N(IF(L18="","",1))+N(IF(C18="","",1)))</f>
        <v>2</v>
      </c>
      <c r="R18" s="437"/>
      <c r="S18" s="200">
        <f t="shared" si="1"/>
        <v>0</v>
      </c>
      <c r="T18" s="200">
        <f t="shared" si="1"/>
        <v>28</v>
      </c>
      <c r="U18" s="438">
        <f>IF(Q18="","",ROUND(O18/Q18,2))</f>
        <v>0</v>
      </c>
      <c r="V18" s="438"/>
      <c r="W18" s="438">
        <f>IF(Q18="","",ROUND((S18-T18)/Q18,2))</f>
        <v>-14</v>
      </c>
      <c r="X18" s="438"/>
      <c r="Y18" s="438">
        <f>IF(Q18="","",ROUND(S18/Q18,2))</f>
        <v>0</v>
      </c>
      <c r="Z18" s="438"/>
      <c r="AA18" s="201">
        <f>IF(SUM(C18:N18)=0,0,U18*1000000+W18*1000+Y18)</f>
        <v>-14000</v>
      </c>
      <c r="AB18" s="466">
        <f>IF(AA18=0,"",IF(LARGE(AA$16:AA$19,1)=AA18,1,IF(LARGE(AA$16:AA$19,2)=AA18,2,IF(LARGE(AA$16:AA$19,3)=AA18,3,IF(LARGE(AA$16:AA$19,4)=AA18,4,-1)))))</f>
        <v>3</v>
      </c>
      <c r="AC18" s="440"/>
    </row>
    <row r="19" spans="1:29" ht="24.75" customHeight="1" hidden="1" thickBot="1">
      <c r="A19" s="335" t="e">
        <f>'SKUPINY BC4'!B18</f>
        <v>#N/A</v>
      </c>
      <c r="B19" s="345" t="e">
        <f>'SKUPINY BC4'!C18</f>
        <v>#N/A</v>
      </c>
      <c r="C19" s="346">
        <f>IF(M16="","",M16)</f>
      </c>
      <c r="D19" s="244">
        <f>IF(L16="","",L16)</f>
      </c>
      <c r="E19" s="244"/>
      <c r="F19" s="244">
        <f>IF(M17="","",M17)</f>
      </c>
      <c r="G19" s="244">
        <f>IF(L17="","",L17)</f>
      </c>
      <c r="H19" s="244"/>
      <c r="I19" s="244">
        <f>IF(M18="","",M18)</f>
      </c>
      <c r="J19" s="244">
        <f>IF(L18="","",L18)</f>
      </c>
      <c r="K19" s="244"/>
      <c r="L19" s="245"/>
      <c r="M19" s="245"/>
      <c r="N19" s="246"/>
      <c r="O19" s="493"/>
      <c r="P19" s="494"/>
      <c r="Q19" s="494"/>
      <c r="R19" s="494"/>
      <c r="S19" s="339"/>
      <c r="T19" s="339"/>
      <c r="U19" s="513"/>
      <c r="V19" s="513"/>
      <c r="W19" s="513"/>
      <c r="X19" s="513"/>
      <c r="Y19" s="513"/>
      <c r="Z19" s="513"/>
      <c r="AA19" s="340"/>
      <c r="AB19" s="514"/>
      <c r="AC19" s="499"/>
    </row>
    <row r="20" ht="15.75" thickBot="1"/>
    <row r="21" spans="1:29" s="178" customFormat="1" ht="66.75" customHeight="1" thickBot="1">
      <c r="A21" s="457" t="s">
        <v>35</v>
      </c>
      <c r="B21" s="458"/>
      <c r="C21" s="509" t="str">
        <f>B22</f>
        <v>Ďurkovič R.</v>
      </c>
      <c r="D21" s="510"/>
      <c r="E21" s="240"/>
      <c r="F21" s="511" t="str">
        <f>B23</f>
        <v>Klimčo M.</v>
      </c>
      <c r="G21" s="510"/>
      <c r="H21" s="240"/>
      <c r="I21" s="511" t="str">
        <f>B24</f>
        <v>Mihová A.</v>
      </c>
      <c r="J21" s="510"/>
      <c r="K21" s="240"/>
      <c r="L21" s="510"/>
      <c r="M21" s="512"/>
      <c r="N21" s="180"/>
      <c r="O21" s="451" t="s">
        <v>77</v>
      </c>
      <c r="P21" s="452"/>
      <c r="Q21" s="451" t="s">
        <v>78</v>
      </c>
      <c r="R21" s="452"/>
      <c r="S21" s="453" t="s">
        <v>39</v>
      </c>
      <c r="T21" s="452"/>
      <c r="U21" s="453" t="s">
        <v>79</v>
      </c>
      <c r="V21" s="452"/>
      <c r="W21" s="453" t="s">
        <v>80</v>
      </c>
      <c r="X21" s="452"/>
      <c r="Y21" s="453" t="s">
        <v>81</v>
      </c>
      <c r="Z21" s="454"/>
      <c r="AA21" s="179"/>
      <c r="AB21" s="455" t="s">
        <v>44</v>
      </c>
      <c r="AC21" s="456"/>
    </row>
    <row r="22" spans="1:29" ht="24.75" customHeight="1">
      <c r="A22" s="233">
        <f>'SKUPINY BC4'!B23</f>
        <v>403</v>
      </c>
      <c r="B22" s="234" t="str">
        <f>'SKUPINY BC4'!C23</f>
        <v>Ďurkovič R.</v>
      </c>
      <c r="C22" s="230"/>
      <c r="D22" s="191"/>
      <c r="E22" s="205"/>
      <c r="F22" s="192">
        <v>0</v>
      </c>
      <c r="G22" s="192">
        <v>9</v>
      </c>
      <c r="H22" s="205"/>
      <c r="I22" s="192">
        <v>5</v>
      </c>
      <c r="J22" s="192">
        <v>1</v>
      </c>
      <c r="K22" s="205"/>
      <c r="L22" s="210"/>
      <c r="M22" s="192"/>
      <c r="N22" s="242"/>
      <c r="O22" s="448">
        <f>IF($C22&gt;$D22,1,0)+IF($F22&gt;$G22,1,0)+IF($I22&gt;$J22,1,0)+IF(L22&gt;M22,1,0)+$E22+$H22+$K22+N22</f>
        <v>1</v>
      </c>
      <c r="P22" s="449"/>
      <c r="Q22" s="449">
        <f>SUM(N(IF(F22="","",1))+N(IF(I22="","",1))+N(IF(L22="","",1))+N(IF(C22="","",1)))</f>
        <v>2</v>
      </c>
      <c r="R22" s="449"/>
      <c r="S22" s="169">
        <f>IF(AND(F22="",I22="",L22=""),"",F22+I22+L22)</f>
        <v>5</v>
      </c>
      <c r="T22" s="170">
        <f>IF(AND(G22="",J22="",M22=""),"",G22+J22+M22)</f>
        <v>10</v>
      </c>
      <c r="U22" s="506">
        <f>IF(Q22="","",ROUND(O22/Q22,2))</f>
        <v>0.5</v>
      </c>
      <c r="V22" s="507"/>
      <c r="W22" s="506">
        <f>IF(Q22="","",ROUND((S22-T22)/Q22,2))</f>
        <v>-2.5</v>
      </c>
      <c r="X22" s="507"/>
      <c r="Y22" s="506">
        <f>IF(Q22="","",ROUND(S22/Q22,2))</f>
        <v>2.5</v>
      </c>
      <c r="Z22" s="508"/>
      <c r="AA22" s="256">
        <f>IF(SUM(C22:N22)=0,0,U22*1000000+W22*1000+Y22)</f>
        <v>497502.5</v>
      </c>
      <c r="AB22" s="463">
        <f>IF(AA22=0,"",IF(LARGE(AA$22:AA$25,1)=AA22,1,IF(LARGE(AA$22:AA$25,2)=AA22,2,IF(LARGE(AA$22:AA$25,3)=AA22,3,IF(LARGE(AA$22:AA$25,4)=AA22,4,-1)))))</f>
        <v>2</v>
      </c>
      <c r="AC22" s="464"/>
    </row>
    <row r="23" spans="1:29" ht="24.75" customHeight="1">
      <c r="A23" s="235">
        <f>'SKUPINY BC4'!B24</f>
        <v>404</v>
      </c>
      <c r="B23" s="236" t="str">
        <f>'SKUPINY BC4'!C24</f>
        <v>Klimčo M.</v>
      </c>
      <c r="C23" s="231">
        <f>IF(G22="","",G22)</f>
        <v>9</v>
      </c>
      <c r="D23" s="188">
        <f>IF(F22="","",F22)</f>
        <v>0</v>
      </c>
      <c r="E23" s="184"/>
      <c r="F23" s="187"/>
      <c r="G23" s="187"/>
      <c r="H23" s="184"/>
      <c r="I23" s="188">
        <v>10</v>
      </c>
      <c r="J23" s="188">
        <v>0</v>
      </c>
      <c r="K23" s="184"/>
      <c r="L23" s="188"/>
      <c r="M23" s="188"/>
      <c r="N23" s="174"/>
      <c r="O23" s="441">
        <f>IF($C23&gt;$D23,1,0)+IF($F23&gt;$G23,1,0)+IF($I23&gt;$J23,1,0)+IF(L23&gt;M23,1,0)+$E23+$H23+$K23+N23</f>
        <v>2</v>
      </c>
      <c r="P23" s="442"/>
      <c r="Q23" s="442">
        <f>SUM(N(IF(F23="","",1))+N(IF(I23="","",1))+N(IF(L23="","",1))+N(IF(C23="","",1)))</f>
        <v>2</v>
      </c>
      <c r="R23" s="442"/>
      <c r="S23" s="172">
        <f>IF(AND(C23="",I23="",L23=""),"",C23+I23+L23)</f>
        <v>19</v>
      </c>
      <c r="T23" s="173">
        <f>IF(AND(D23="",J23="",M23=""),"",D23+J23+M23)</f>
        <v>0</v>
      </c>
      <c r="U23" s="503">
        <f>IF(Q23="","",ROUND(O23/Q23,2))</f>
        <v>1</v>
      </c>
      <c r="V23" s="504"/>
      <c r="W23" s="503">
        <f>IF(Q23="","",ROUND((S23-T23)/Q23,2))</f>
        <v>9.5</v>
      </c>
      <c r="X23" s="504"/>
      <c r="Y23" s="503">
        <f>IF(Q23="","",ROUND(S23/Q23,2))</f>
        <v>9.5</v>
      </c>
      <c r="Z23" s="505"/>
      <c r="AA23" s="257">
        <f>IF(SUM(C23:N23)=0,0,U23*1000000+W23*1000+Y23)</f>
        <v>1009509.5</v>
      </c>
      <c r="AB23" s="446">
        <f>IF(AA23=0,"",IF(LARGE(AA$22:AA$25,1)=AA23,1,IF(LARGE(AA$22:AA$25,2)=AA23,2,IF(LARGE(AA$22:AA$25,3)=AA23,3,IF(LARGE(AA$22:AA$25,4)=AA23,4,-1)))))</f>
        <v>1</v>
      </c>
      <c r="AC23" s="447"/>
    </row>
    <row r="24" spans="1:29" ht="24.75" customHeight="1" thickBot="1">
      <c r="A24" s="237">
        <f>'SKUPINY BC4'!B25</f>
        <v>409</v>
      </c>
      <c r="B24" s="238" t="str">
        <f>'SKUPINY BC4'!C25</f>
        <v>Mihová A.</v>
      </c>
      <c r="C24" s="232">
        <f>IF(J22="","",J22)</f>
        <v>1</v>
      </c>
      <c r="D24" s="198">
        <f>IF(I22="","",I22)</f>
        <v>5</v>
      </c>
      <c r="E24" s="206"/>
      <c r="F24" s="198">
        <f>IF(J23="","",J23)</f>
        <v>0</v>
      </c>
      <c r="G24" s="198">
        <f>IF(I23="","",I23)</f>
        <v>10</v>
      </c>
      <c r="H24" s="206"/>
      <c r="I24" s="199"/>
      <c r="J24" s="199"/>
      <c r="K24" s="206"/>
      <c r="L24" s="198"/>
      <c r="M24" s="198"/>
      <c r="N24" s="168"/>
      <c r="O24" s="436">
        <f>IF($C24&gt;$D24,1,0)+IF($F24&gt;$G24,1,0)+IF($I24&gt;$J24,1,0)+IF(L24&gt;M24,1,0)+$E24+$H24+$K24+N24</f>
        <v>0</v>
      </c>
      <c r="P24" s="437"/>
      <c r="Q24" s="437">
        <f>SUM(N(IF(F24="","",1))+N(IF(I24="","",1))+N(IF(L24="","",1))+N(IF(C24="","",1)))</f>
        <v>2</v>
      </c>
      <c r="R24" s="437"/>
      <c r="S24" s="175">
        <f>IF(AND(C24="",I24="",L24=""),"",C24+I24+L24)</f>
        <v>1</v>
      </c>
      <c r="T24" s="176">
        <f>IF(AND(D24="",J24="",M24=""),"",D24+J24+M24)</f>
        <v>5</v>
      </c>
      <c r="U24" s="500">
        <f>IF(Q24="","",ROUND(O24/Q24,2))</f>
        <v>0</v>
      </c>
      <c r="V24" s="501"/>
      <c r="W24" s="500">
        <f>IF(Q24="","",ROUND((S24-T24)/Q24,2))</f>
        <v>-2</v>
      </c>
      <c r="X24" s="501"/>
      <c r="Y24" s="500">
        <f>IF(Q24="","",ROUND(S24/Q24,2))</f>
        <v>0.5</v>
      </c>
      <c r="Z24" s="502"/>
      <c r="AA24" s="258">
        <f>IF(SUM(C24:N24)=0,0,U24*1000000+W24*1000+Y24)</f>
        <v>-1999.5</v>
      </c>
      <c r="AB24" s="439">
        <f>IF(AA24=0,"",IF(LARGE(AA$22:AA$25,1)=AA24,1,IF(LARGE(AA$22:AA$25,2)=AA24,2,IF(LARGE(AA$22:AA$25,3)=AA24,3,IF(LARGE(AA$22:AA$25,4)=AA24,4,-1)))))</f>
        <v>3</v>
      </c>
      <c r="AC24" s="440"/>
    </row>
    <row r="25" spans="1:29" ht="24.75" customHeight="1" hidden="1" thickBot="1">
      <c r="A25" s="241" t="e">
        <f>'SKUPINY BC4'!B26</f>
        <v>#N/A</v>
      </c>
      <c r="B25" s="241" t="e">
        <f>'SKUPINY BC4'!C26</f>
        <v>#N/A</v>
      </c>
      <c r="C25" s="243">
        <f>IF(M22="","",M22)</f>
      </c>
      <c r="D25" s="247">
        <f>IF(L22="","",L22)</f>
      </c>
      <c r="E25" s="248"/>
      <c r="F25" s="244">
        <f>IF(M23="","",M23)</f>
      </c>
      <c r="G25" s="244">
        <f>IF(L23="","",L23)</f>
      </c>
      <c r="H25" s="248"/>
      <c r="I25" s="244">
        <f>IF(M24="","",M24)</f>
      </c>
      <c r="J25" s="244">
        <f>IF(L24="","",L24)</f>
      </c>
      <c r="K25" s="248"/>
      <c r="L25" s="245"/>
      <c r="M25" s="245"/>
      <c r="N25" s="181"/>
      <c r="O25" s="493"/>
      <c r="P25" s="494"/>
      <c r="Q25" s="494"/>
      <c r="R25" s="494"/>
      <c r="S25" s="175"/>
      <c r="T25" s="176"/>
      <c r="U25" s="495"/>
      <c r="V25" s="496"/>
      <c r="W25" s="495"/>
      <c r="X25" s="496"/>
      <c r="Y25" s="495"/>
      <c r="Z25" s="497"/>
      <c r="AA25" s="259"/>
      <c r="AB25" s="498"/>
      <c r="AC25" s="499"/>
    </row>
    <row r="27" spans="1:29" s="178" customFormat="1" ht="66.75" customHeight="1" hidden="1" thickBot="1">
      <c r="A27" s="457" t="s">
        <v>36</v>
      </c>
      <c r="B27" s="458"/>
      <c r="C27" s="489" t="e">
        <f>B28</f>
        <v>#N/A</v>
      </c>
      <c r="D27" s="490"/>
      <c r="E27" s="252"/>
      <c r="F27" s="491" t="e">
        <f>B29</f>
        <v>#N/A</v>
      </c>
      <c r="G27" s="490"/>
      <c r="H27" s="252"/>
      <c r="I27" s="491" t="e">
        <f>B30</f>
        <v>#N/A</v>
      </c>
      <c r="J27" s="490"/>
      <c r="K27" s="252"/>
      <c r="L27" s="490"/>
      <c r="M27" s="492"/>
      <c r="N27" s="180"/>
      <c r="O27" s="455" t="s">
        <v>77</v>
      </c>
      <c r="P27" s="467"/>
      <c r="Q27" s="455" t="s">
        <v>78</v>
      </c>
      <c r="R27" s="467"/>
      <c r="S27" s="468" t="s">
        <v>39</v>
      </c>
      <c r="T27" s="467"/>
      <c r="U27" s="468" t="s">
        <v>79</v>
      </c>
      <c r="V27" s="467"/>
      <c r="W27" s="468" t="s">
        <v>80</v>
      </c>
      <c r="X27" s="467"/>
      <c r="Y27" s="468" t="s">
        <v>81</v>
      </c>
      <c r="Z27" s="469"/>
      <c r="AA27" s="186"/>
      <c r="AB27" s="455" t="s">
        <v>44</v>
      </c>
      <c r="AC27" s="456"/>
    </row>
    <row r="28" spans="1:29" ht="24.75" customHeight="1" hidden="1">
      <c r="A28" s="233" t="e">
        <f>'SKUPINY BC4'!B31</f>
        <v>#N/A</v>
      </c>
      <c r="B28" s="249" t="e">
        <f>'SKUPINY BC4'!C31</f>
        <v>#N/A</v>
      </c>
      <c r="C28" s="190"/>
      <c r="D28" s="191"/>
      <c r="E28" s="205"/>
      <c r="F28" s="192"/>
      <c r="G28" s="192"/>
      <c r="H28" s="205"/>
      <c r="I28" s="192"/>
      <c r="J28" s="192"/>
      <c r="K28" s="205"/>
      <c r="L28" s="210"/>
      <c r="M28" s="253"/>
      <c r="N28" s="242"/>
      <c r="O28" s="448">
        <f>IF($C28&gt;$D28,1,0)+IF($F28&gt;$G28,1,0)+IF($I28&gt;$J28,1,0)+IF(L28&gt;M28,1,0)+$E28+$H28+$K28+N28</f>
        <v>0</v>
      </c>
      <c r="P28" s="449"/>
      <c r="Q28" s="449">
        <f>SUM(N(IF(F28="","",1))+N(IF(I28="","",1))+N(IF(L28="","",1))+N(IF(C28="","",1)))</f>
        <v>0</v>
      </c>
      <c r="R28" s="449"/>
      <c r="S28" s="194">
        <f>IF(AND(F28="",I28="",L28=""),"",F28+I28+L28)</f>
      </c>
      <c r="T28" s="194">
        <f>IF(AND(G28="",J28="",M28=""),"",G28+J28+M28)</f>
      </c>
      <c r="U28" s="450" t="e">
        <f>IF(Q28="","",ROUND(O28/Q28,2))</f>
        <v>#DIV/0!</v>
      </c>
      <c r="V28" s="450"/>
      <c r="W28" s="450" t="e">
        <f>IF(Q28="","",ROUND((S28-T28)/Q28,2))</f>
        <v>#VALUE!</v>
      </c>
      <c r="X28" s="450"/>
      <c r="Y28" s="450" t="e">
        <f>IF(Q28="","",ROUND(S28/Q28,2))</f>
        <v>#VALUE!</v>
      </c>
      <c r="Z28" s="450"/>
      <c r="AA28" s="260">
        <f>IF(SUM(C28:N28)=0,0,U28*1000000+W28*1000+Y28)</f>
        <v>0</v>
      </c>
      <c r="AB28" s="488">
        <f>IF(AA28=0,"",IF(LARGE(AA$28:AA$31,1)=AA28,1,IF(LARGE(AA$28:AA$31,2)=AA28,2,IF(LARGE(AA$28:AA$31,3)=AA28,3,IF(LARGE(AA$28:AA$31,4)=AA28,4,-1)))))</f>
      </c>
      <c r="AC28" s="464"/>
    </row>
    <row r="29" spans="1:29" ht="24.75" customHeight="1" hidden="1">
      <c r="A29" s="235" t="e">
        <f>'SKUPINY BC4'!B32</f>
        <v>#N/A</v>
      </c>
      <c r="B29" s="250" t="e">
        <f>'SKUPINY BC4'!C32</f>
        <v>#N/A</v>
      </c>
      <c r="C29" s="196">
        <f>IF(G28="","",G28)</f>
      </c>
      <c r="D29" s="188">
        <f>IF(F28="","",F28)</f>
      </c>
      <c r="E29" s="184"/>
      <c r="F29" s="187"/>
      <c r="G29" s="187"/>
      <c r="H29" s="184"/>
      <c r="I29" s="188"/>
      <c r="J29" s="188"/>
      <c r="K29" s="184"/>
      <c r="L29" s="188"/>
      <c r="M29" s="254"/>
      <c r="N29" s="174"/>
      <c r="O29" s="441">
        <f>IF($C29&gt;$D29,1,0)+IF($F29&gt;$G29,1,0)+IF($I29&gt;$J29,1,0)+IF(L29&gt;M29,1,0)+$E29+$H29+$K29+N29</f>
        <v>0</v>
      </c>
      <c r="P29" s="442"/>
      <c r="Q29" s="442">
        <f>SUM(N(IF(F29="","",1))+N(IF(I29="","",1))+N(IF(L29="","",1))+N(IF(C29="","",1)))</f>
        <v>0</v>
      </c>
      <c r="R29" s="442"/>
      <c r="S29" s="189">
        <f>IF(AND(C29="",I29="",L29=""),"",C29+I29+L29)</f>
      </c>
      <c r="T29" s="189">
        <f>IF(AND(D29="",J29="",M29=""),"",D29+J29+M29)</f>
      </c>
      <c r="U29" s="443" t="e">
        <f>IF(Q29="","",ROUND(O29/Q29,2))</f>
        <v>#DIV/0!</v>
      </c>
      <c r="V29" s="443"/>
      <c r="W29" s="443" t="e">
        <f>IF(Q29="","",ROUND((S29-T29)/Q29,2))</f>
        <v>#VALUE!</v>
      </c>
      <c r="X29" s="443"/>
      <c r="Y29" s="443" t="e">
        <f>IF(Q29="","",ROUND(S29/Q29,2))</f>
        <v>#VALUE!</v>
      </c>
      <c r="Z29" s="443"/>
      <c r="AA29" s="261">
        <f>IF(SUM(C29:N29)=0,0,U29*1000000+W29*1000+Y29)</f>
        <v>0</v>
      </c>
      <c r="AB29" s="486">
        <f>IF(AA29=0,"",IF(LARGE(AA$28:AA$31,1)=AA29,1,IF(LARGE(AA$28:AA$31,2)=AA29,2,IF(LARGE(AA$28:AA$31,3)=AA29,3,IF(LARGE(AA$28:AA$31,4)=AA29,4,-1)))))</f>
      </c>
      <c r="AC29" s="435"/>
    </row>
    <row r="30" spans="1:29" ht="24.75" customHeight="1" hidden="1">
      <c r="A30" s="235" t="e">
        <f>'SKUPINY BC4'!B33</f>
        <v>#N/A</v>
      </c>
      <c r="B30" s="250" t="e">
        <f>'SKUPINY BC4'!C33</f>
        <v>#N/A</v>
      </c>
      <c r="C30" s="196">
        <f>IF(J28="","",J28)</f>
      </c>
      <c r="D30" s="188">
        <f>IF(I28="","",I28)</f>
      </c>
      <c r="E30" s="184"/>
      <c r="F30" s="188">
        <f>IF(J29="","",J29)</f>
      </c>
      <c r="G30" s="188">
        <f>IF(I29="","",I29)</f>
      </c>
      <c r="H30" s="184"/>
      <c r="I30" s="187"/>
      <c r="J30" s="187"/>
      <c r="K30" s="184"/>
      <c r="L30" s="188"/>
      <c r="M30" s="254"/>
      <c r="N30" s="182"/>
      <c r="O30" s="441">
        <f>IF($C30&gt;$D30,1,0)+IF($F30&gt;$G30,1,0)+IF($I30&gt;$J30,1,0)+IF(L30&gt;M30,1,0)+$E30+$H30+$K30+N30</f>
        <v>0</v>
      </c>
      <c r="P30" s="442"/>
      <c r="Q30" s="442">
        <f>SUM(N(IF(F30="","",1))+N(IF(I30="","",1))+N(IF(L30="","",1))+N(IF(C30="","",1)))</f>
        <v>0</v>
      </c>
      <c r="R30" s="442"/>
      <c r="S30" s="189">
        <f>IF(AND(C30="",I30="",L30=""),"",C30+I30+L30)</f>
      </c>
      <c r="T30" s="189">
        <f>IF(AND(D30="",J30="",M30=""),"",D30+J30+M30)</f>
      </c>
      <c r="U30" s="443" t="e">
        <f>IF(Q30="","",ROUND(O30/Q30,2))</f>
        <v>#DIV/0!</v>
      </c>
      <c r="V30" s="443"/>
      <c r="W30" s="443" t="e">
        <f>IF(Q30="","",ROUND((S30-T30)/Q30,2))</f>
        <v>#VALUE!</v>
      </c>
      <c r="X30" s="443"/>
      <c r="Y30" s="443" t="e">
        <f>IF(Q30="","",ROUND(S30/Q30,2))</f>
        <v>#VALUE!</v>
      </c>
      <c r="Z30" s="443"/>
      <c r="AA30" s="261">
        <f>IF(SUM(C30:N30)=0,0,U30*1000000+W30*1000+Y30)</f>
        <v>0</v>
      </c>
      <c r="AB30" s="486">
        <f>IF(AA30=0,"",IF(LARGE(AA$28:AA$31,1)=AA30,1,IF(LARGE(AA$28:AA$31,2)=AA30,2,IF(LARGE(AA$28:AA$31,3)=AA30,3,IF(LARGE(AA$28:AA$31,4)=AA30,4,-1)))))</f>
      </c>
      <c r="AC30" s="435"/>
    </row>
    <row r="31" spans="1:29" ht="24.75" customHeight="1" hidden="1" thickBot="1">
      <c r="A31" s="237" t="e">
        <f>'SKUPINY BC4'!B34</f>
        <v>#N/A</v>
      </c>
      <c r="B31" s="251" t="e">
        <f>'SKUPINY BC4'!C34</f>
        <v>#N/A</v>
      </c>
      <c r="C31" s="197">
        <f>IF(M28="","",M28)</f>
      </c>
      <c r="D31" s="211">
        <f>IF(L28="","",L28)</f>
      </c>
      <c r="E31" s="206"/>
      <c r="F31" s="198">
        <f>IF(M29="","",M29)</f>
      </c>
      <c r="G31" s="198">
        <f>IF(L29="","",L29)</f>
      </c>
      <c r="H31" s="206"/>
      <c r="I31" s="198">
        <f>IF(M30="","",M30)</f>
      </c>
      <c r="J31" s="198">
        <f>IF(L30="","",L30)</f>
      </c>
      <c r="K31" s="206"/>
      <c r="L31" s="199"/>
      <c r="M31" s="255"/>
      <c r="N31" s="181"/>
      <c r="O31" s="436">
        <f>IF($C31&gt;$D31,1,0)+IF($F31&gt;$G31,1,0)+IF($I31&gt;$J31,1,0)+IF(L31&gt;M31,1,0)+$E31+$H31+$K31+N31</f>
        <v>0</v>
      </c>
      <c r="P31" s="437"/>
      <c r="Q31" s="437">
        <f>SUM(N(IF(F31="","",1))+N(IF(I31="","",1))+N(IF(L31="","",1))+N(IF(C31="","",1)))</f>
        <v>0</v>
      </c>
      <c r="R31" s="437"/>
      <c r="S31" s="200">
        <f>IF(AND(C31="",F31="",I31=""),"",C31+F31+I31)</f>
      </c>
      <c r="T31" s="200">
        <f>IF(AND(D31="",G31="",J31=""),"",D31+G31+J31)</f>
      </c>
      <c r="U31" s="438" t="e">
        <f>IF(Q31="","",ROUND(O31/Q31,2))</f>
        <v>#DIV/0!</v>
      </c>
      <c r="V31" s="438"/>
      <c r="W31" s="438" t="e">
        <f>IF(Q31="","",(S31-T31)/Q31)</f>
        <v>#VALUE!</v>
      </c>
      <c r="X31" s="438"/>
      <c r="Y31" s="438" t="e">
        <f>IF(Q31="","",ROUND(S31/Q31,2))</f>
        <v>#VALUE!</v>
      </c>
      <c r="Z31" s="438"/>
      <c r="AA31" s="262"/>
      <c r="AB31" s="487">
        <f>IF(AA31=0,"",IF(LARGE(AA$28:AA$31,1)=AA31,1,IF(LARGE(AA$28:AA$31,2)=AA31,2,IF(LARGE(AA$28:AA$31,3)=AA31,3,IF(LARGE(AA$28:AA$31,4)=AA31,4,-1)))))</f>
      </c>
      <c r="AC31" s="440"/>
    </row>
  </sheetData>
  <sheetProtection/>
  <mergeCells count="158">
    <mergeCell ref="A1:F1"/>
    <mergeCell ref="G1:AC1"/>
    <mergeCell ref="A2:F2"/>
    <mergeCell ref="G2:AC2"/>
    <mergeCell ref="A3:F3"/>
    <mergeCell ref="G3:AC3"/>
    <mergeCell ref="A4:F4"/>
    <mergeCell ref="G4:AC4"/>
    <mergeCell ref="A5:F5"/>
    <mergeCell ref="G5:AC5"/>
    <mergeCell ref="A6:F6"/>
    <mergeCell ref="G6:AC6"/>
    <mergeCell ref="A7:F7"/>
    <mergeCell ref="G7:AC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W9:X9"/>
    <mergeCell ref="Y9:Z9"/>
    <mergeCell ref="AB9:AC9"/>
    <mergeCell ref="O10:P10"/>
    <mergeCell ref="Q10:R10"/>
    <mergeCell ref="U10:V10"/>
    <mergeCell ref="W10:X10"/>
    <mergeCell ref="Y10:Z10"/>
    <mergeCell ref="W12:X12"/>
    <mergeCell ref="Y12:Z12"/>
    <mergeCell ref="AB10:AC10"/>
    <mergeCell ref="O11:P11"/>
    <mergeCell ref="Q11:R11"/>
    <mergeCell ref="U11:V11"/>
    <mergeCell ref="W11:X11"/>
    <mergeCell ref="Y11:Z11"/>
    <mergeCell ref="AB11:AC11"/>
    <mergeCell ref="AB12:AC12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AB15:AC15"/>
    <mergeCell ref="A15:B15"/>
    <mergeCell ref="C15:D15"/>
    <mergeCell ref="F15:G15"/>
    <mergeCell ref="I15:J15"/>
    <mergeCell ref="L15:M15"/>
    <mergeCell ref="O15:P15"/>
    <mergeCell ref="Q16:R16"/>
    <mergeCell ref="U16:V16"/>
    <mergeCell ref="W16:X16"/>
    <mergeCell ref="Y16:Z16"/>
    <mergeCell ref="Q15:R15"/>
    <mergeCell ref="S15:T15"/>
    <mergeCell ref="U15:V15"/>
    <mergeCell ref="W15:X15"/>
    <mergeCell ref="Y15:Z15"/>
    <mergeCell ref="W18:X18"/>
    <mergeCell ref="Y18:Z18"/>
    <mergeCell ref="AB16:AC16"/>
    <mergeCell ref="O17:P17"/>
    <mergeCell ref="Q17:R17"/>
    <mergeCell ref="U17:V17"/>
    <mergeCell ref="W17:X17"/>
    <mergeCell ref="Y17:Z17"/>
    <mergeCell ref="AB17:AC17"/>
    <mergeCell ref="O16:P16"/>
    <mergeCell ref="AB18:AC18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AB21:AC21"/>
    <mergeCell ref="A21:B21"/>
    <mergeCell ref="C21:D21"/>
    <mergeCell ref="F21:G21"/>
    <mergeCell ref="I21:J21"/>
    <mergeCell ref="L21:M21"/>
    <mergeCell ref="O21:P21"/>
    <mergeCell ref="Q22:R22"/>
    <mergeCell ref="U22:V22"/>
    <mergeCell ref="W22:X22"/>
    <mergeCell ref="Y22:Z22"/>
    <mergeCell ref="Q21:R21"/>
    <mergeCell ref="S21:T21"/>
    <mergeCell ref="U21:V21"/>
    <mergeCell ref="W21:X21"/>
    <mergeCell ref="Y21:Z21"/>
    <mergeCell ref="W24:X24"/>
    <mergeCell ref="Y24:Z24"/>
    <mergeCell ref="AB22:AC22"/>
    <mergeCell ref="O23:P23"/>
    <mergeCell ref="Q23:R23"/>
    <mergeCell ref="U23:V23"/>
    <mergeCell ref="W23:X23"/>
    <mergeCell ref="Y23:Z23"/>
    <mergeCell ref="AB23:AC23"/>
    <mergeCell ref="O22:P22"/>
    <mergeCell ref="AB24:AC24"/>
    <mergeCell ref="O25:P25"/>
    <mergeCell ref="Q25:R25"/>
    <mergeCell ref="U25:V25"/>
    <mergeCell ref="W25:X25"/>
    <mergeCell ref="Y25:Z25"/>
    <mergeCell ref="AB25:AC25"/>
    <mergeCell ref="O24:P24"/>
    <mergeCell ref="Q24:R24"/>
    <mergeCell ref="U24:V24"/>
    <mergeCell ref="AB27:AC27"/>
    <mergeCell ref="A27:B27"/>
    <mergeCell ref="C27:D27"/>
    <mergeCell ref="F27:G27"/>
    <mergeCell ref="I27:J27"/>
    <mergeCell ref="L27:M27"/>
    <mergeCell ref="O27:P27"/>
    <mergeCell ref="Q28:R28"/>
    <mergeCell ref="U28:V28"/>
    <mergeCell ref="W28:X28"/>
    <mergeCell ref="Y28:Z28"/>
    <mergeCell ref="Q27:R27"/>
    <mergeCell ref="S27:T27"/>
    <mergeCell ref="U27:V27"/>
    <mergeCell ref="W27:X27"/>
    <mergeCell ref="Y27:Z27"/>
    <mergeCell ref="W30:X30"/>
    <mergeCell ref="Y30:Z30"/>
    <mergeCell ref="AB28:AC28"/>
    <mergeCell ref="O29:P29"/>
    <mergeCell ref="Q29:R29"/>
    <mergeCell ref="U29:V29"/>
    <mergeCell ref="W29:X29"/>
    <mergeCell ref="Y29:Z29"/>
    <mergeCell ref="AB29:AC29"/>
    <mergeCell ref="O28:P28"/>
    <mergeCell ref="AB30:AC30"/>
    <mergeCell ref="O31:P31"/>
    <mergeCell ref="Q31:R31"/>
    <mergeCell ref="U31:V31"/>
    <mergeCell ref="W31:X31"/>
    <mergeCell ref="Y31:Z31"/>
    <mergeCell ref="AB31:AC31"/>
    <mergeCell ref="O30:P30"/>
    <mergeCell ref="Q30:R30"/>
    <mergeCell ref="U30:V30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  <rowBreaks count="1" manualBreakCount="1">
    <brk id="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BreakPreview" zoomScale="75" zoomScaleSheetLayoutView="75" zoomScalePageLayoutView="0" workbookViewId="0" topLeftCell="A13">
      <selection activeCell="F38" sqref="F38"/>
    </sheetView>
  </sheetViews>
  <sheetFormatPr defaultColWidth="9.00390625" defaultRowHeight="19.5" customHeight="1"/>
  <cols>
    <col min="1" max="1" width="27.375" style="269" customWidth="1"/>
    <col min="2" max="8" width="26.25390625" style="263" customWidth="1"/>
    <col min="9" max="16384" width="9.125" style="263" customWidth="1"/>
  </cols>
  <sheetData>
    <row r="1" spans="1:8" ht="19.5" customHeight="1">
      <c r="A1" s="520" t="s">
        <v>146</v>
      </c>
      <c r="B1" s="520"/>
      <c r="C1" s="520"/>
      <c r="D1" s="520"/>
      <c r="E1" s="520"/>
      <c r="F1" s="520"/>
      <c r="G1" s="520"/>
      <c r="H1" s="520"/>
    </row>
    <row r="2" spans="1:8" ht="22.5" customHeight="1" thickBot="1">
      <c r="A2" s="520"/>
      <c r="B2" s="520"/>
      <c r="C2" s="520"/>
      <c r="D2" s="520"/>
      <c r="E2" s="520"/>
      <c r="F2" s="520"/>
      <c r="G2" s="520"/>
      <c r="H2" s="520"/>
    </row>
    <row r="3" spans="1:8" ht="19.5" customHeight="1" thickBot="1">
      <c r="A3" s="516" t="s">
        <v>60</v>
      </c>
      <c r="B3" s="517"/>
      <c r="C3" s="517"/>
      <c r="D3" s="517"/>
      <c r="E3" s="517"/>
      <c r="F3" s="517"/>
      <c r="G3" s="517"/>
      <c r="H3" s="518"/>
    </row>
    <row r="4" spans="1:8" ht="19.5" customHeight="1" thickBot="1">
      <c r="A4" s="218" t="s">
        <v>61</v>
      </c>
      <c r="B4" s="218" t="s">
        <v>62</v>
      </c>
      <c r="C4" s="219" t="s">
        <v>63</v>
      </c>
      <c r="D4" s="220" t="s">
        <v>87</v>
      </c>
      <c r="E4" s="219" t="s">
        <v>64</v>
      </c>
      <c r="F4" s="219" t="s">
        <v>89</v>
      </c>
      <c r="G4" s="219" t="s">
        <v>102</v>
      </c>
      <c r="H4" s="219" t="s">
        <v>103</v>
      </c>
    </row>
    <row r="5" spans="1:8" ht="30" customHeight="1">
      <c r="A5" s="141">
        <v>0.3958333333333333</v>
      </c>
      <c r="B5" s="294" t="str">
        <f aca="true" t="shared" si="0" ref="B5:D6">B30</f>
        <v>201 Mezík R.</v>
      </c>
      <c r="C5" s="292" t="str">
        <f t="shared" si="0"/>
        <v>202 Novota P.</v>
      </c>
      <c r="D5" s="294" t="str">
        <f>B32</f>
        <v>205 Kurilák R.</v>
      </c>
      <c r="E5" s="292" t="str">
        <f>C32</f>
        <v>206 Breznay M.</v>
      </c>
      <c r="F5" s="317" t="str">
        <f>F30</f>
        <v>401 Andrejčík S.</v>
      </c>
      <c r="G5" s="317" t="str">
        <f>G30</f>
        <v>402 Strehársky M.</v>
      </c>
      <c r="H5" s="348"/>
    </row>
    <row r="6" spans="1:8" ht="30" customHeight="1" thickBot="1">
      <c r="A6" s="142"/>
      <c r="B6" s="293" t="str">
        <f t="shared" si="0"/>
        <v>204 Kudláčová K.</v>
      </c>
      <c r="C6" s="293" t="str">
        <f t="shared" si="0"/>
        <v>203 Minarech P.</v>
      </c>
      <c r="D6" s="295" t="str">
        <f>B33</f>
        <v>208 Riečičiar A.</v>
      </c>
      <c r="E6" s="293" t="str">
        <f>C33</f>
        <v>207 Jankechová E.</v>
      </c>
      <c r="F6" s="318" t="str">
        <f>F31</f>
        <v>406 Rom M.</v>
      </c>
      <c r="G6" s="318" t="str">
        <f>G31</f>
        <v>405 Burian M.</v>
      </c>
      <c r="H6" s="349"/>
    </row>
    <row r="7" spans="1:8" ht="19.5" customHeight="1" thickBot="1">
      <c r="A7" s="139" t="s">
        <v>65</v>
      </c>
      <c r="B7" s="146" t="str">
        <f>B36</f>
        <v>Andrejčíková Ľudmila</v>
      </c>
      <c r="C7" s="144" t="str">
        <f>C36</f>
        <v>Patrik Halický</v>
      </c>
      <c r="D7" s="140" t="str">
        <f>D36</f>
        <v>Rastislav Sabatula</v>
      </c>
      <c r="E7" s="144" t="str">
        <f>B37</f>
        <v>Lenártová Mária</v>
      </c>
      <c r="F7" s="144" t="str">
        <f>C37</f>
        <v>Kristína Kocúrová</v>
      </c>
      <c r="G7" s="144" t="str">
        <f>D37</f>
        <v>Vargová Ivana</v>
      </c>
      <c r="H7" s="144"/>
    </row>
    <row r="8" spans="1:8" ht="30" customHeight="1">
      <c r="A8" s="141">
        <v>0.4270833333333333</v>
      </c>
      <c r="B8" s="294" t="str">
        <f>B30</f>
        <v>201 Mezík R.</v>
      </c>
      <c r="C8" s="292" t="str">
        <f>C30</f>
        <v>202 Novota P.</v>
      </c>
      <c r="D8" s="294" t="str">
        <f>B31</f>
        <v>204 Kudláčová K.</v>
      </c>
      <c r="E8" s="292" t="str">
        <f>C31</f>
        <v>203 Minarech P.</v>
      </c>
      <c r="F8" s="317" t="str">
        <f>H30</f>
        <v>403 Ďurkovič R.</v>
      </c>
      <c r="G8" s="317" t="str">
        <f>F30</f>
        <v>401 Andrejčík S.</v>
      </c>
      <c r="H8" s="348"/>
    </row>
    <row r="9" spans="1:8" ht="29.25" customHeight="1" thickBot="1">
      <c r="A9" s="142"/>
      <c r="B9" s="293" t="str">
        <f>B32</f>
        <v>205 Kurilák R.</v>
      </c>
      <c r="C9" s="293" t="str">
        <f>C32</f>
        <v>206 Breznay M.</v>
      </c>
      <c r="D9" s="295" t="str">
        <f>B33</f>
        <v>208 Riečičiar A.</v>
      </c>
      <c r="E9" s="293" t="str">
        <f>C33</f>
        <v>207 Jankechová E.</v>
      </c>
      <c r="F9" s="318" t="str">
        <f>H31</f>
        <v>404 Klimčo M.</v>
      </c>
      <c r="G9" s="318" t="str">
        <f>F32</f>
        <v>407 Vozárová K.</v>
      </c>
      <c r="H9" s="349"/>
    </row>
    <row r="10" spans="1:8" ht="19.5" customHeight="1" thickBot="1">
      <c r="A10" s="143" t="s">
        <v>65</v>
      </c>
      <c r="B10" s="221" t="str">
        <f>A38</f>
        <v>Fejerčák Jozef</v>
      </c>
      <c r="C10" s="221" t="str">
        <f>B38</f>
        <v>Csaba Urban</v>
      </c>
      <c r="D10" s="222" t="str">
        <f>C38</f>
        <v>Svat Ľubomír</v>
      </c>
      <c r="E10" s="144" t="str">
        <f>D38</f>
        <v>Kondela Ľuboš</v>
      </c>
      <c r="F10" s="144" t="str">
        <f>C36</f>
        <v>Patrik Halický</v>
      </c>
      <c r="G10" s="144" t="str">
        <f>D36</f>
        <v>Rastislav Sabatula</v>
      </c>
      <c r="H10" s="144"/>
    </row>
    <row r="11" spans="1:8" ht="30" customHeight="1">
      <c r="A11" s="141">
        <v>0.4583333333333333</v>
      </c>
      <c r="B11" s="294" t="str">
        <f aca="true" t="shared" si="1" ref="B11:D12">B31</f>
        <v>204 Kudláčová K.</v>
      </c>
      <c r="C11" s="292" t="str">
        <f t="shared" si="1"/>
        <v>203 Minarech P.</v>
      </c>
      <c r="D11" s="294" t="str">
        <f>B30</f>
        <v>201 Mezík R.</v>
      </c>
      <c r="E11" s="292" t="str">
        <f>C30</f>
        <v>202 Novota P.</v>
      </c>
      <c r="F11" s="317" t="str">
        <f>H30</f>
        <v>403 Ďurkovič R.</v>
      </c>
      <c r="G11" s="317" t="str">
        <f>G30</f>
        <v>402 Strehársky M.</v>
      </c>
      <c r="H11" s="348"/>
    </row>
    <row r="12" spans="1:8" ht="30" customHeight="1" thickBot="1">
      <c r="A12" s="142"/>
      <c r="B12" s="293" t="str">
        <f t="shared" si="1"/>
        <v>205 Kurilák R.</v>
      </c>
      <c r="C12" s="293" t="str">
        <f t="shared" si="1"/>
        <v>206 Breznay M.</v>
      </c>
      <c r="D12" s="295" t="str">
        <f>B33</f>
        <v>208 Riečičiar A.</v>
      </c>
      <c r="E12" s="293" t="str">
        <f>C33</f>
        <v>207 Jankechová E.</v>
      </c>
      <c r="F12" s="318" t="str">
        <f>H32</f>
        <v>409 Mihová A.</v>
      </c>
      <c r="G12" s="318" t="str">
        <f>G32</f>
        <v>408 Prášil M.</v>
      </c>
      <c r="H12" s="349"/>
    </row>
    <row r="13" spans="1:8" ht="19.5" customHeight="1" thickBot="1">
      <c r="A13" s="143" t="s">
        <v>65</v>
      </c>
      <c r="B13" s="144" t="str">
        <f>B36</f>
        <v>Andrejčíková Ľudmila</v>
      </c>
      <c r="C13" s="221" t="str">
        <f>B37</f>
        <v>Lenártová Mária</v>
      </c>
      <c r="D13" s="222" t="str">
        <f>C37</f>
        <v>Kristína Kocúrová</v>
      </c>
      <c r="E13" s="144" t="str">
        <f>D37</f>
        <v>Vargová Ivana</v>
      </c>
      <c r="F13" s="144" t="str">
        <f>A38</f>
        <v>Fejerčák Jozef</v>
      </c>
      <c r="G13" s="144" t="str">
        <f>B38</f>
        <v>Csaba Urban</v>
      </c>
      <c r="H13" s="144"/>
    </row>
    <row r="14" spans="1:8" ht="30" customHeight="1">
      <c r="A14" s="147">
        <v>0.4895833333333333</v>
      </c>
      <c r="B14" s="316" t="str">
        <f aca="true" t="shared" si="2" ref="B14:D15">F31</f>
        <v>406 Rom M.</v>
      </c>
      <c r="C14" s="317" t="str">
        <f t="shared" si="2"/>
        <v>405 Burian M.</v>
      </c>
      <c r="D14" s="316" t="str">
        <f t="shared" si="2"/>
        <v>404 Klimčo M.</v>
      </c>
      <c r="E14" s="348"/>
      <c r="F14" s="348"/>
      <c r="G14" s="348"/>
      <c r="H14" s="348"/>
    </row>
    <row r="15" spans="1:8" ht="30" customHeight="1" thickBot="1">
      <c r="A15" s="149"/>
      <c r="B15" s="318" t="str">
        <f t="shared" si="2"/>
        <v>407 Vozárová K.</v>
      </c>
      <c r="C15" s="318" t="str">
        <f t="shared" si="2"/>
        <v>408 Prášil M.</v>
      </c>
      <c r="D15" s="319" t="str">
        <f t="shared" si="2"/>
        <v>409 Mihová A.</v>
      </c>
      <c r="E15" s="349"/>
      <c r="F15" s="349"/>
      <c r="G15" s="349"/>
      <c r="H15" s="349"/>
    </row>
    <row r="16" spans="1:8" ht="19.5" customHeight="1" thickBot="1">
      <c r="A16" s="148" t="s">
        <v>65</v>
      </c>
      <c r="B16" s="221" t="str">
        <f>C38</f>
        <v>Svat Ľubomír</v>
      </c>
      <c r="C16" s="221" t="str">
        <f>D38</f>
        <v>Kondela Ľuboš</v>
      </c>
      <c r="D16" s="264" t="str">
        <f>C36</f>
        <v>Patrik Halický</v>
      </c>
      <c r="E16" s="265"/>
      <c r="F16" s="265"/>
      <c r="G16" s="265"/>
      <c r="H16" s="265"/>
    </row>
    <row r="17" spans="1:8" ht="30" customHeight="1" hidden="1">
      <c r="A17" s="147">
        <v>0.5833333333333334</v>
      </c>
      <c r="B17" s="347"/>
      <c r="C17" s="348"/>
      <c r="D17" s="347"/>
      <c r="E17" s="348"/>
      <c r="F17" s="348"/>
      <c r="G17" s="348"/>
      <c r="H17" s="348"/>
    </row>
    <row r="18" spans="1:8" ht="30" customHeight="1" hidden="1" thickBot="1">
      <c r="A18" s="351" t="s">
        <v>136</v>
      </c>
      <c r="B18" s="349"/>
      <c r="C18" s="349"/>
      <c r="D18" s="350"/>
      <c r="E18" s="349"/>
      <c r="F18" s="349"/>
      <c r="G18" s="349"/>
      <c r="H18" s="349"/>
    </row>
    <row r="19" spans="1:8" ht="19.5" customHeight="1" hidden="1" thickBot="1">
      <c r="A19" s="145" t="s">
        <v>65</v>
      </c>
      <c r="B19" s="264"/>
      <c r="C19" s="320"/>
      <c r="D19" s="321"/>
      <c r="E19" s="320"/>
      <c r="F19" s="144"/>
      <c r="G19" s="144"/>
      <c r="H19" s="144"/>
    </row>
    <row r="20" spans="1:8" s="329" customFormat="1" ht="30" customHeight="1" thickBot="1">
      <c r="A20" s="327">
        <v>0.5416666666666666</v>
      </c>
      <c r="B20" s="357" t="str">
        <f>"BC4"&amp;"   "&amp;T('PAVÚK BC4'!V21:Y24)&amp;" "&amp;T('PAVÚK BC4'!Z21:AI24)</f>
        <v>BC4   1. A Andrejčík S.</v>
      </c>
      <c r="C20" s="357" t="str">
        <f>"BC4"&amp;"   "&amp;T('PAVÚK BC4'!V45:Y48)&amp;" "&amp;T('PAVÚK BC4'!Z45:AI48)</f>
        <v>BC4   1.B Strehársky M.</v>
      </c>
      <c r="D20" s="358" t="str">
        <f>"BC2"&amp;"   "&amp;T('PAVÚK BC2'!V21:Y24)&amp;" "&amp;T('PAVÚK BC2'!Z21:AI24)</f>
        <v>BC2   1. A Kurilák R.</v>
      </c>
      <c r="E20" s="358" t="str">
        <f>"BC2"&amp;"   "&amp;T('PAVÚK BC2'!V45:Y48)&amp;" "&amp;T('PAVÚK BC2'!Z45:AI48)</f>
        <v>BC2   1.B Novota P.</v>
      </c>
      <c r="F20" s="359"/>
      <c r="G20" s="359"/>
      <c r="H20" s="348"/>
    </row>
    <row r="21" spans="1:8" s="329" customFormat="1" ht="30" customHeight="1" thickBot="1">
      <c r="A21" s="328" t="s">
        <v>90</v>
      </c>
      <c r="B21" s="357" t="str">
        <f>"BC4"&amp;"   "&amp;T('PAVÚK BC4'!V33:Y36)&amp;" "&amp;T('PAVÚK BC4'!Z33:AI36)</f>
        <v>BC4   2. X Burian M.</v>
      </c>
      <c r="C21" s="357" t="str">
        <f>"BC4"&amp;"   "&amp;T('PAVÚK BC4'!V57:Y60)&amp;" "&amp;T('PAVÚK BC4'!Z57:AI60)</f>
        <v>BC4   1. C Klimčo M.</v>
      </c>
      <c r="D21" s="358" t="str">
        <f>"BC2"&amp;"   "&amp;T('PAVÚK BC2'!V33:Y36)&amp;" "&amp;T('PAVÚK BC2'!Z33:AI36)</f>
        <v>BC2   2. B Minarech P.</v>
      </c>
      <c r="E21" s="358" t="str">
        <f>"BC2"&amp;"   "&amp;T('PAVÚK BC2'!V57:Y60)&amp;" "&amp;T('PAVÚK BC2'!Z57:AI60)</f>
        <v>BC2   2. A Mezík R.</v>
      </c>
      <c r="F21" s="359"/>
      <c r="G21" s="359"/>
      <c r="H21" s="349"/>
    </row>
    <row r="22" spans="1:8" ht="19.5" customHeight="1" thickBot="1">
      <c r="A22" s="143" t="s">
        <v>65</v>
      </c>
      <c r="B22" s="144" t="str">
        <f>D36</f>
        <v>Rastislav Sabatula</v>
      </c>
      <c r="C22" s="221" t="str">
        <f>B37</f>
        <v>Lenártová Mária</v>
      </c>
      <c r="D22" s="222" t="str">
        <f>B36</f>
        <v>Andrejčíková Ľudmila</v>
      </c>
      <c r="E22" s="144" t="str">
        <f>C37</f>
        <v>Kristína Kocúrová</v>
      </c>
      <c r="F22" s="144"/>
      <c r="G22" s="144"/>
      <c r="H22" s="144"/>
    </row>
    <row r="23" spans="1:8" s="329" customFormat="1" ht="30" customHeight="1" thickBot="1">
      <c r="A23" s="330">
        <v>0.5729166666666666</v>
      </c>
      <c r="B23" s="535" t="str">
        <f>"BC4"&amp;"   "&amp;"1. finalista"&amp;" "&amp;T('PAVÚK BC4'!AN27:AW30)</f>
        <v>BC4   1. finalista Andrejčík S.</v>
      </c>
      <c r="C23" s="535" t="str">
        <f>"BC4"&amp;"   "&amp;"o 3. miesto 1"&amp;" "&amp;T('PAVÚK BC4'!H73:U76)</f>
        <v>BC4   o 3. miesto 1 Burian M.</v>
      </c>
      <c r="D23" s="536" t="str">
        <f>"BC2"&amp;"   "&amp;"1. finalista"&amp;" "&amp;T('PAVÚK BC2'!AN27:AW30)</f>
        <v>BC2   1. finalista Kurilák R.</v>
      </c>
      <c r="E23" s="536" t="str">
        <f>"BC2"&amp;"   "&amp;"o 3. miesto 1"&amp;" "&amp;T('PAVÚK BC2'!H73:U76)</f>
        <v>BC2   o 3. miesto 1 Minarech P.</v>
      </c>
      <c r="F23" s="360"/>
      <c r="G23" s="360"/>
      <c r="H23" s="348"/>
    </row>
    <row r="24" spans="1:8" s="329" customFormat="1" ht="30" customHeight="1" thickBot="1">
      <c r="A24" s="331" t="s">
        <v>66</v>
      </c>
      <c r="B24" s="537" t="str">
        <f>"BC4"&amp;"   "&amp;"2. finalista"&amp;" "&amp;T('PAVÚK BC4'!AN51:AW54)</f>
        <v>BC4   2. finalista Klimčo M.</v>
      </c>
      <c r="C24" s="537" t="str">
        <f>"BC4"&amp;"   "&amp;"o 3. miesto 2"&amp;" "&amp;T('PAVÚK BC4'!H85:U88)</f>
        <v>BC4   o 3. miesto 2 Strehársky M.</v>
      </c>
      <c r="D24" s="538" t="str">
        <f>"BC2"&amp;"   "&amp;"2. finalista"&amp;" "&amp;T('PAVÚK BC2'!AN51:AW54)</f>
        <v>BC2   2. finalista Mezík R.</v>
      </c>
      <c r="E24" s="538" t="str">
        <f>"BC2"&amp;"   "&amp;"o 3. miesto 2"&amp;" "&amp;T('PAVÚK BC2'!H85:U88)</f>
        <v>BC2   o 3. miesto 2 Novota P.</v>
      </c>
      <c r="F24" s="360"/>
      <c r="G24" s="360"/>
      <c r="H24" s="349"/>
    </row>
    <row r="25" spans="1:8" ht="19.5" customHeight="1" thickBot="1">
      <c r="A25" s="361" t="s">
        <v>65</v>
      </c>
      <c r="B25" s="265" t="str">
        <f>D37</f>
        <v>Vargová Ivana</v>
      </c>
      <c r="C25" s="320" t="str">
        <f>A38</f>
        <v>Fejerčák Jozef</v>
      </c>
      <c r="D25" s="264" t="str">
        <f>C38</f>
        <v>Svat Ľubomír</v>
      </c>
      <c r="E25" s="265" t="str">
        <f>D38</f>
        <v>Kondela Ľuboš</v>
      </c>
      <c r="F25" s="265"/>
      <c r="G25" s="265"/>
      <c r="H25" s="265"/>
    </row>
    <row r="26" spans="1:8" ht="7.5" customHeight="1" thickBot="1">
      <c r="A26" s="145"/>
      <c r="B26" s="146"/>
      <c r="C26" s="150"/>
      <c r="D26" s="151"/>
      <c r="E26" s="266"/>
      <c r="F26" s="266"/>
      <c r="G26" s="266"/>
      <c r="H26" s="266"/>
    </row>
    <row r="27" spans="1:8" ht="19.5" customHeight="1" thickBot="1">
      <c r="A27" s="152" t="s">
        <v>153</v>
      </c>
      <c r="B27" s="267" t="s">
        <v>67</v>
      </c>
      <c r="C27" s="153" t="s">
        <v>68</v>
      </c>
      <c r="D27" s="268" t="s">
        <v>69</v>
      </c>
      <c r="E27" s="268"/>
      <c r="F27" s="268"/>
      <c r="G27" s="268"/>
      <c r="H27" s="268"/>
    </row>
    <row r="28" spans="3:8" ht="6.75" customHeight="1" thickBot="1">
      <c r="C28" s="270"/>
      <c r="D28" s="270"/>
      <c r="E28" s="270"/>
      <c r="F28" s="270"/>
      <c r="G28" s="270"/>
      <c r="H28" s="270"/>
    </row>
    <row r="29" spans="1:9" ht="19.5" customHeight="1">
      <c r="A29" s="525" t="s">
        <v>134</v>
      </c>
      <c r="B29" s="353" t="s">
        <v>33</v>
      </c>
      <c r="C29" s="296" t="s">
        <v>34</v>
      </c>
      <c r="D29" s="528"/>
      <c r="E29" s="521" t="s">
        <v>135</v>
      </c>
      <c r="F29" s="298" t="s">
        <v>33</v>
      </c>
      <c r="G29" s="298" t="s">
        <v>34</v>
      </c>
      <c r="H29" s="298" t="s">
        <v>35</v>
      </c>
      <c r="I29" s="271"/>
    </row>
    <row r="30" spans="1:9" ht="19.5" customHeight="1">
      <c r="A30" s="526"/>
      <c r="B30" s="354" t="str">
        <f>'SKUPINY BC2'!H7</f>
        <v>201 Mezík R.</v>
      </c>
      <c r="C30" s="297" t="str">
        <f>'SKUPINY BC2'!H15</f>
        <v>202 Novota P.</v>
      </c>
      <c r="D30" s="356"/>
      <c r="E30" s="522"/>
      <c r="F30" s="299" t="str">
        <f>'SKUPINY BC4'!H7</f>
        <v>401 Andrejčík S.</v>
      </c>
      <c r="G30" s="299" t="str">
        <f>'SKUPINY BC4'!H15</f>
        <v>402 Strehársky M.</v>
      </c>
      <c r="H30" s="299" t="str">
        <f>'SKUPINY BC4'!H23</f>
        <v>403 Ďurkovič R.</v>
      </c>
      <c r="I30" s="272"/>
    </row>
    <row r="31" spans="1:9" ht="19.5" customHeight="1">
      <c r="A31" s="526"/>
      <c r="B31" s="354" t="str">
        <f>'SKUPINY BC2'!H8</f>
        <v>204 Kudláčová K.</v>
      </c>
      <c r="C31" s="297" t="str">
        <f>'SKUPINY BC2'!H16</f>
        <v>203 Minarech P.</v>
      </c>
      <c r="D31" s="356"/>
      <c r="E31" s="522"/>
      <c r="F31" s="299" t="str">
        <f>'SKUPINY BC4'!H8</f>
        <v>406 Rom M.</v>
      </c>
      <c r="G31" s="299" t="str">
        <f>'SKUPINY BC4'!H16</f>
        <v>405 Burian M.</v>
      </c>
      <c r="H31" s="299" t="str">
        <f>'SKUPINY BC4'!H24</f>
        <v>404 Klimčo M.</v>
      </c>
      <c r="I31" s="272"/>
    </row>
    <row r="32" spans="1:9" ht="19.5" customHeight="1" thickBot="1">
      <c r="A32" s="527"/>
      <c r="B32" s="354" t="str">
        <f>'SKUPINY BC2'!H9</f>
        <v>205 Kurilák R.</v>
      </c>
      <c r="C32" s="297" t="str">
        <f>'SKUPINY BC2'!H17</f>
        <v>206 Breznay M.</v>
      </c>
      <c r="D32" s="356"/>
      <c r="E32" s="523"/>
      <c r="F32" s="291" t="str">
        <f>'SKUPINY BC4'!H9</f>
        <v>407 Vozárová K.</v>
      </c>
      <c r="G32" s="291" t="str">
        <f>'SKUPINY BC4'!H17</f>
        <v>408 Prášil M.</v>
      </c>
      <c r="H32" s="291" t="str">
        <f>'SKUPINY BC4'!H25</f>
        <v>409 Mihová A.</v>
      </c>
      <c r="I32" s="272"/>
    </row>
    <row r="33" spans="1:6" ht="19.5" customHeight="1" thickBot="1">
      <c r="A33" s="362"/>
      <c r="B33" s="355" t="str">
        <f>'SKUPINY BC2'!H10</f>
        <v>208 Riečičiar A.</v>
      </c>
      <c r="C33" s="293" t="str">
        <f>'SKUPINY BC2'!H18</f>
        <v>207 Jankechová E.</v>
      </c>
      <c r="D33" s="356"/>
      <c r="E33" s="356"/>
      <c r="F33" s="271"/>
    </row>
    <row r="34" spans="2:4" ht="6.75" customHeight="1">
      <c r="B34" s="269"/>
      <c r="D34" s="269"/>
    </row>
    <row r="35" spans="1:4" ht="19.5" customHeight="1">
      <c r="A35" s="519" t="s">
        <v>91</v>
      </c>
      <c r="B35" s="519"/>
      <c r="C35" s="519"/>
      <c r="D35" s="519"/>
    </row>
    <row r="36" spans="1:4" ht="19.5" customHeight="1">
      <c r="A36" s="302" t="s">
        <v>108</v>
      </c>
      <c r="B36" s="301" t="s">
        <v>149</v>
      </c>
      <c r="C36" s="300" t="s">
        <v>104</v>
      </c>
      <c r="D36" s="300" t="s">
        <v>107</v>
      </c>
    </row>
    <row r="37" spans="1:4" ht="19.5" customHeight="1">
      <c r="A37" s="352" t="s">
        <v>147</v>
      </c>
      <c r="B37" s="301" t="s">
        <v>92</v>
      </c>
      <c r="C37" s="300" t="s">
        <v>105</v>
      </c>
      <c r="D37" s="315" t="s">
        <v>148</v>
      </c>
    </row>
    <row r="38" spans="1:4" ht="19.5" customHeight="1">
      <c r="A38" s="300" t="s">
        <v>93</v>
      </c>
      <c r="B38" s="300" t="s">
        <v>106</v>
      </c>
      <c r="C38" s="300" t="s">
        <v>94</v>
      </c>
      <c r="D38" s="301" t="s">
        <v>150</v>
      </c>
    </row>
    <row r="39" ht="19.5" customHeight="1">
      <c r="D39" s="271"/>
    </row>
    <row r="40" spans="2:4" ht="6.75" customHeight="1">
      <c r="B40" s="269"/>
      <c r="D40" s="271"/>
    </row>
    <row r="41" spans="1:2" ht="19.5" customHeight="1">
      <c r="A41" s="263"/>
      <c r="B41" s="154"/>
    </row>
    <row r="42" spans="1:2" ht="19.5" customHeight="1">
      <c r="A42" s="263"/>
      <c r="B42" s="154"/>
    </row>
    <row r="43" spans="1:2" ht="19.5" customHeight="1">
      <c r="A43" s="263"/>
      <c r="B43" s="156"/>
    </row>
    <row r="44" ht="19.5" customHeight="1">
      <c r="A44" s="263"/>
    </row>
    <row r="45" spans="1:2" ht="19.5" customHeight="1">
      <c r="A45" s="272"/>
      <c r="B45" s="274"/>
    </row>
    <row r="46" spans="1:2" ht="19.5" customHeight="1">
      <c r="A46" s="263"/>
      <c r="B46" s="155"/>
    </row>
    <row r="47" spans="1:3" ht="19.5" customHeight="1">
      <c r="A47" s="263"/>
      <c r="B47" s="274"/>
      <c r="C47" s="274"/>
    </row>
    <row r="48" spans="1:3" ht="19.5" customHeight="1">
      <c r="A48" s="263"/>
      <c r="B48" s="274"/>
      <c r="C48" s="274"/>
    </row>
    <row r="49" spans="1:4" ht="19.5" customHeight="1">
      <c r="A49" s="263"/>
      <c r="B49" s="274"/>
      <c r="C49" s="274"/>
      <c r="D49" s="274"/>
    </row>
    <row r="50" spans="1:6" ht="19.5" customHeight="1">
      <c r="A50" s="274"/>
      <c r="B50" s="274"/>
      <c r="C50" s="274"/>
      <c r="D50" s="274"/>
      <c r="E50" s="274"/>
      <c r="F50" s="274"/>
    </row>
    <row r="51" spans="1:6" ht="19.5" customHeight="1">
      <c r="A51" s="155"/>
      <c r="B51" s="274"/>
      <c r="C51" s="274"/>
      <c r="D51" s="274"/>
      <c r="E51" s="274"/>
      <c r="F51" s="274"/>
    </row>
    <row r="52" spans="1:6" ht="19.5" customHeight="1">
      <c r="A52" s="274"/>
      <c r="B52" s="274"/>
      <c r="C52" s="274"/>
      <c r="D52" s="274"/>
      <c r="E52" s="274"/>
      <c r="F52" s="274"/>
    </row>
    <row r="53" spans="1:8" ht="19.5" customHeight="1">
      <c r="A53" s="155"/>
      <c r="B53" s="155"/>
      <c r="C53" s="274"/>
      <c r="D53" s="274"/>
      <c r="E53" s="274"/>
      <c r="F53" s="274"/>
      <c r="G53" s="274"/>
      <c r="H53" s="274"/>
    </row>
    <row r="54" spans="1:8" ht="19.5" customHeight="1">
      <c r="A54" s="155"/>
      <c r="B54" s="155"/>
      <c r="C54" s="274"/>
      <c r="D54" s="274"/>
      <c r="E54" s="274"/>
      <c r="F54" s="274"/>
      <c r="G54" s="274"/>
      <c r="H54" s="274"/>
    </row>
    <row r="55" spans="1:8" ht="19.5" customHeight="1">
      <c r="A55" s="155"/>
      <c r="B55" s="154"/>
      <c r="C55" s="274"/>
      <c r="D55" s="274"/>
      <c r="E55" s="274"/>
      <c r="F55" s="274"/>
      <c r="G55" s="274"/>
      <c r="H55" s="274"/>
    </row>
    <row r="56" spans="1:8" ht="19.5" customHeight="1">
      <c r="A56" s="155"/>
      <c r="B56" s="274"/>
      <c r="C56" s="274"/>
      <c r="F56" s="274"/>
      <c r="G56" s="274"/>
      <c r="H56" s="274"/>
    </row>
    <row r="57" spans="1:8" ht="19.5" customHeight="1">
      <c r="A57" s="273"/>
      <c r="B57" s="274"/>
      <c r="C57" s="274"/>
      <c r="F57" s="274"/>
      <c r="G57" s="274"/>
      <c r="H57" s="274"/>
    </row>
    <row r="58" spans="1:8" ht="19.5" customHeight="1">
      <c r="A58" s="273"/>
      <c r="B58" s="274"/>
      <c r="C58" s="274"/>
      <c r="F58" s="274"/>
      <c r="G58" s="274"/>
      <c r="H58" s="274"/>
    </row>
    <row r="59" spans="1:8" ht="19.5" customHeight="1">
      <c r="A59" s="273"/>
      <c r="B59" s="274"/>
      <c r="C59" s="274"/>
      <c r="F59" s="274"/>
      <c r="G59" s="274"/>
      <c r="H59" s="274"/>
    </row>
    <row r="60" spans="1:8" ht="19.5" customHeight="1">
      <c r="A60" s="273"/>
      <c r="B60" s="274"/>
      <c r="C60" s="274"/>
      <c r="G60" s="274"/>
      <c r="H60" s="274"/>
    </row>
  </sheetData>
  <sheetProtection/>
  <mergeCells count="5">
    <mergeCell ref="A3:H3"/>
    <mergeCell ref="A35:D35"/>
    <mergeCell ref="A1:H2"/>
    <mergeCell ref="E29:E32"/>
    <mergeCell ref="A29:A3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3" r:id="rId1"/>
  <colBreaks count="1" manualBreakCount="1">
    <brk id="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AD51"/>
  <sheetViews>
    <sheetView showGridLines="0" zoomScalePageLayoutView="0" workbookViewId="0" topLeftCell="A1">
      <selection activeCell="L6" sqref="L6:M17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4" width="11.375" style="0" customWidth="1"/>
    <col min="5" max="5" width="14.375" style="0" customWidth="1"/>
    <col min="6" max="6" width="31.25390625" style="0" customWidth="1"/>
    <col min="7" max="7" width="4.75390625" style="305" customWidth="1"/>
    <col min="8" max="8" width="3.00390625" style="0" customWidth="1"/>
    <col min="9" max="9" width="12.625" style="0" customWidth="1"/>
    <col min="10" max="10" width="5.125" style="0" customWidth="1"/>
    <col min="13" max="13" width="20.625" style="0" customWidth="1"/>
    <col min="14" max="14" width="20.75390625" style="0" customWidth="1"/>
    <col min="16" max="17" width="11.375" style="0" customWidth="1"/>
  </cols>
  <sheetData>
    <row r="2" spans="2:10" ht="20.25">
      <c r="B2" s="20" t="s">
        <v>8</v>
      </c>
      <c r="C2" s="20"/>
      <c r="D2" s="20"/>
      <c r="E2" s="21">
        <f>IF(ISNUMBER('ÚDAJE BC2'!D8),'ÚDAJE BC2'!D8,"")</f>
        <v>2</v>
      </c>
      <c r="F2" s="21"/>
      <c r="G2" s="304"/>
      <c r="H2" s="20"/>
      <c r="I2" s="20"/>
      <c r="J2" s="20"/>
    </row>
    <row r="4" spans="2:10" ht="12.75">
      <c r="B4" s="22" t="s">
        <v>9</v>
      </c>
      <c r="C4" s="281" t="s">
        <v>10</v>
      </c>
      <c r="D4" s="23" t="s">
        <v>11</v>
      </c>
      <c r="E4" s="23" t="s">
        <v>12</v>
      </c>
      <c r="F4" s="286" t="s">
        <v>13</v>
      </c>
      <c r="G4" s="368" t="s">
        <v>14</v>
      </c>
      <c r="H4" s="368"/>
      <c r="I4" s="24" t="s">
        <v>15</v>
      </c>
      <c r="J4" s="25">
        <v>8</v>
      </c>
    </row>
    <row r="5" spans="2:30" ht="15">
      <c r="B5" s="277">
        <f>IF(ISNUMBER('ÚDAJE BC2'!O8),'ÚDAJE BC2'!O8,"")</f>
        <v>201</v>
      </c>
      <c r="C5" s="283" t="s">
        <v>110</v>
      </c>
      <c r="D5" s="332" t="s">
        <v>111</v>
      </c>
      <c r="E5" s="333" t="str">
        <f aca="true" t="shared" si="0" ref="E5:E14">C5&amp;" "&amp;LEFT(D5,1)&amp;"."</f>
        <v>Mezík R.</v>
      </c>
      <c r="F5" s="282" t="s">
        <v>100</v>
      </c>
      <c r="G5" s="285" t="s">
        <v>16</v>
      </c>
      <c r="H5" s="239"/>
      <c r="I5" s="306">
        <v>1</v>
      </c>
      <c r="J5" s="28"/>
      <c r="P5" t="e">
        <f>LEFT(M5,SEARCH(" ",M5)-1)</f>
        <v>#VALUE!</v>
      </c>
      <c r="Q5" t="e">
        <f>MID(M5,SEARCH(" ",M5)+1,20)</f>
        <v>#VALUE!</v>
      </c>
      <c r="AC5">
        <v>2</v>
      </c>
      <c r="AD5" t="s">
        <v>17</v>
      </c>
    </row>
    <row r="6" spans="2:30" ht="15">
      <c r="B6" s="278">
        <f>B5+1</f>
        <v>202</v>
      </c>
      <c r="C6" s="283" t="s">
        <v>137</v>
      </c>
      <c r="D6" s="334" t="s">
        <v>95</v>
      </c>
      <c r="E6" s="333" t="str">
        <f t="shared" si="0"/>
        <v>Novota P.</v>
      </c>
      <c r="F6" s="282" t="s">
        <v>100</v>
      </c>
      <c r="G6" s="285" t="s">
        <v>18</v>
      </c>
      <c r="H6" s="239"/>
      <c r="I6" s="307">
        <v>2</v>
      </c>
      <c r="J6" s="30"/>
      <c r="L6" s="369"/>
      <c r="M6" s="369"/>
      <c r="AC6">
        <v>3</v>
      </c>
      <c r="AD6" t="s">
        <v>19</v>
      </c>
    </row>
    <row r="7" spans="2:30" ht="15">
      <c r="B7" s="277">
        <f aca="true" t="shared" si="1" ref="B7:B43">B6+1</f>
        <v>203</v>
      </c>
      <c r="C7" s="283" t="s">
        <v>112</v>
      </c>
      <c r="D7" s="334" t="s">
        <v>95</v>
      </c>
      <c r="E7" s="333" t="str">
        <f t="shared" si="0"/>
        <v>Minarech P.</v>
      </c>
      <c r="F7" s="282" t="s">
        <v>100</v>
      </c>
      <c r="G7" s="285" t="s">
        <v>22</v>
      </c>
      <c r="H7" s="239"/>
      <c r="I7" s="306">
        <v>3</v>
      </c>
      <c r="J7" s="30"/>
      <c r="L7" s="369"/>
      <c r="M7" s="369"/>
      <c r="AC7">
        <v>4</v>
      </c>
      <c r="AD7" t="s">
        <v>21</v>
      </c>
    </row>
    <row r="8" spans="2:30" ht="15">
      <c r="B8" s="278">
        <f t="shared" si="1"/>
        <v>204</v>
      </c>
      <c r="C8" s="283" t="s">
        <v>117</v>
      </c>
      <c r="D8" s="334" t="s">
        <v>118</v>
      </c>
      <c r="E8" s="333" t="str">
        <f t="shared" si="0"/>
        <v>Kudláčová K.</v>
      </c>
      <c r="F8" s="282" t="s">
        <v>57</v>
      </c>
      <c r="G8" s="285" t="s">
        <v>20</v>
      </c>
      <c r="H8" s="239"/>
      <c r="I8" s="307">
        <v>4</v>
      </c>
      <c r="J8" s="30"/>
      <c r="L8" s="369"/>
      <c r="M8" s="369"/>
      <c r="AC8">
        <v>5</v>
      </c>
      <c r="AD8" t="s">
        <v>23</v>
      </c>
    </row>
    <row r="9" spans="2:30" ht="15">
      <c r="B9" s="278">
        <f t="shared" si="1"/>
        <v>205</v>
      </c>
      <c r="C9" s="283" t="s">
        <v>115</v>
      </c>
      <c r="D9" s="334" t="s">
        <v>116</v>
      </c>
      <c r="E9" s="333" t="str">
        <f t="shared" si="0"/>
        <v>Kurilák R.</v>
      </c>
      <c r="F9" s="282" t="s">
        <v>57</v>
      </c>
      <c r="G9" s="285" t="s">
        <v>24</v>
      </c>
      <c r="H9" s="239"/>
      <c r="I9" s="306">
        <v>5</v>
      </c>
      <c r="J9" s="32"/>
      <c r="L9" s="369"/>
      <c r="M9" s="369"/>
      <c r="AC9">
        <v>6</v>
      </c>
      <c r="AD9" t="s">
        <v>25</v>
      </c>
    </row>
    <row r="10" spans="2:30" ht="15">
      <c r="B10" s="278">
        <f t="shared" si="1"/>
        <v>206</v>
      </c>
      <c r="C10" s="283" t="s">
        <v>119</v>
      </c>
      <c r="D10" s="334" t="s">
        <v>83</v>
      </c>
      <c r="E10" s="333" t="str">
        <f t="shared" si="0"/>
        <v>Breznay M.</v>
      </c>
      <c r="F10" s="282" t="s">
        <v>57</v>
      </c>
      <c r="G10" s="285" t="s">
        <v>26</v>
      </c>
      <c r="H10" s="239"/>
      <c r="I10" s="307">
        <v>6</v>
      </c>
      <c r="L10" s="369"/>
      <c r="M10" s="369"/>
      <c r="AC10">
        <v>7</v>
      </c>
      <c r="AD10" t="s">
        <v>27</v>
      </c>
    </row>
    <row r="11" spans="2:30" ht="15">
      <c r="B11" s="278">
        <f t="shared" si="1"/>
        <v>207</v>
      </c>
      <c r="C11" s="283" t="s">
        <v>113</v>
      </c>
      <c r="D11" s="334" t="s">
        <v>114</v>
      </c>
      <c r="E11" s="333" t="str">
        <f t="shared" si="0"/>
        <v>Jankechová E.</v>
      </c>
      <c r="F11" s="282" t="s">
        <v>101</v>
      </c>
      <c r="G11" s="285" t="s">
        <v>151</v>
      </c>
      <c r="H11" s="239"/>
      <c r="I11" s="306">
        <v>7</v>
      </c>
      <c r="L11" s="369"/>
      <c r="M11" s="369"/>
      <c r="AC11">
        <v>8</v>
      </c>
      <c r="AD11" t="s">
        <v>28</v>
      </c>
    </row>
    <row r="12" spans="2:30" ht="15">
      <c r="B12" s="278">
        <f t="shared" si="1"/>
        <v>208</v>
      </c>
      <c r="C12" s="283" t="s">
        <v>120</v>
      </c>
      <c r="D12" s="334" t="s">
        <v>84</v>
      </c>
      <c r="E12" s="333" t="str">
        <f t="shared" si="0"/>
        <v>Riečičiar A.</v>
      </c>
      <c r="F12" s="282" t="s">
        <v>100</v>
      </c>
      <c r="G12" s="285" t="s">
        <v>152</v>
      </c>
      <c r="H12" s="287"/>
      <c r="I12" s="307">
        <v>8</v>
      </c>
      <c r="L12" s="369"/>
      <c r="M12" s="369"/>
      <c r="AC12">
        <v>9</v>
      </c>
      <c r="AD12" t="s">
        <v>29</v>
      </c>
    </row>
    <row r="13" spans="2:30" ht="15">
      <c r="B13" s="278">
        <f t="shared" si="1"/>
        <v>209</v>
      </c>
      <c r="C13" s="283"/>
      <c r="D13" s="334"/>
      <c r="E13" s="333"/>
      <c r="F13" s="282"/>
      <c r="G13" s="285"/>
      <c r="H13" s="287"/>
      <c r="I13" s="306"/>
      <c r="L13" s="369"/>
      <c r="M13" s="369"/>
      <c r="N13" s="33"/>
      <c r="O13" s="33"/>
      <c r="P13" s="34"/>
      <c r="Q13" s="33"/>
      <c r="R13" s="34"/>
      <c r="AC13">
        <v>10</v>
      </c>
      <c r="AD13" t="s">
        <v>30</v>
      </c>
    </row>
    <row r="14" spans="2:18" ht="15">
      <c r="B14" s="278">
        <f t="shared" si="1"/>
        <v>210</v>
      </c>
      <c r="C14" s="283"/>
      <c r="D14" s="334"/>
      <c r="E14" s="333"/>
      <c r="F14" s="283"/>
      <c r="G14" s="285"/>
      <c r="H14" s="287"/>
      <c r="I14" s="307"/>
      <c r="L14" s="369"/>
      <c r="M14" s="369"/>
      <c r="N14" s="33"/>
      <c r="O14" s="33"/>
      <c r="P14" s="34"/>
      <c r="Q14" s="33"/>
      <c r="R14" s="34"/>
    </row>
    <row r="15" spans="2:18" ht="15">
      <c r="B15" s="278">
        <f t="shared" si="1"/>
        <v>211</v>
      </c>
      <c r="C15" s="283"/>
      <c r="D15" s="280"/>
      <c r="E15" s="284"/>
      <c r="F15" s="282"/>
      <c r="G15" s="285"/>
      <c r="H15" s="287"/>
      <c r="I15" s="306"/>
      <c r="K15" s="137"/>
      <c r="L15" s="369"/>
      <c r="M15" s="369"/>
      <c r="N15" s="33"/>
      <c r="O15" s="33"/>
      <c r="P15" s="34"/>
      <c r="Q15" s="33"/>
      <c r="R15" s="34"/>
    </row>
    <row r="16" spans="2:18" ht="15">
      <c r="B16" s="278">
        <f t="shared" si="1"/>
        <v>212</v>
      </c>
      <c r="C16" s="283"/>
      <c r="D16" s="280"/>
      <c r="E16" s="284"/>
      <c r="F16" s="282"/>
      <c r="G16" s="288"/>
      <c r="H16" s="287"/>
      <c r="I16" s="307"/>
      <c r="K16" s="138"/>
      <c r="L16" s="369"/>
      <c r="M16" s="369"/>
      <c r="N16" s="33"/>
      <c r="O16" s="33"/>
      <c r="P16" s="34"/>
      <c r="Q16" s="33"/>
      <c r="R16" s="34"/>
    </row>
    <row r="17" spans="2:18" ht="15">
      <c r="B17" s="278">
        <f t="shared" si="1"/>
        <v>213</v>
      </c>
      <c r="C17" s="283"/>
      <c r="D17" s="280"/>
      <c r="E17" s="284"/>
      <c r="F17" s="282"/>
      <c r="G17" s="288"/>
      <c r="H17" s="287"/>
      <c r="I17" s="306"/>
      <c r="K17" s="138"/>
      <c r="L17" s="369"/>
      <c r="M17" s="369"/>
      <c r="N17" s="33"/>
      <c r="O17" s="33"/>
      <c r="P17" s="34"/>
      <c r="Q17" s="33"/>
      <c r="R17" s="34"/>
    </row>
    <row r="18" spans="2:18" ht="15">
      <c r="B18" s="29">
        <f t="shared" si="1"/>
        <v>214</v>
      </c>
      <c r="C18" s="283"/>
      <c r="D18" s="280"/>
      <c r="E18" s="284"/>
      <c r="F18" s="282"/>
      <c r="G18" s="322"/>
      <c r="H18" s="239"/>
      <c r="I18" s="306"/>
      <c r="M18" s="34"/>
      <c r="N18" s="33"/>
      <c r="O18" s="33"/>
      <c r="P18" s="34"/>
      <c r="Q18" s="33"/>
      <c r="R18" s="34"/>
    </row>
    <row r="19" spans="2:18" ht="15">
      <c r="B19" s="29">
        <f t="shared" si="1"/>
        <v>215</v>
      </c>
      <c r="C19" s="283"/>
      <c r="D19" s="280"/>
      <c r="E19" s="284"/>
      <c r="F19" s="282"/>
      <c r="G19" s="370"/>
      <c r="H19" s="370"/>
      <c r="M19" s="34"/>
      <c r="N19" s="33"/>
      <c r="O19" s="33"/>
      <c r="P19" s="34"/>
      <c r="Q19" s="33"/>
      <c r="R19" s="34"/>
    </row>
    <row r="20" spans="2:18" ht="15">
      <c r="B20" s="29">
        <f t="shared" si="1"/>
        <v>216</v>
      </c>
      <c r="C20" s="283"/>
      <c r="D20" s="280"/>
      <c r="E20" s="284"/>
      <c r="F20" s="282"/>
      <c r="G20" s="370"/>
      <c r="H20" s="370"/>
      <c r="M20" s="34"/>
      <c r="N20" s="33"/>
      <c r="O20" s="33"/>
      <c r="P20" s="34"/>
      <c r="Q20" s="33"/>
      <c r="R20" s="34"/>
    </row>
    <row r="21" spans="2:18" ht="15">
      <c r="B21" s="29">
        <f t="shared" si="1"/>
        <v>217</v>
      </c>
      <c r="C21" s="283"/>
      <c r="D21" s="280"/>
      <c r="E21" s="284"/>
      <c r="F21" s="282"/>
      <c r="G21" s="370"/>
      <c r="H21" s="370"/>
      <c r="M21" s="34"/>
      <c r="N21" s="33"/>
      <c r="O21" s="33"/>
      <c r="P21" s="34"/>
      <c r="Q21" s="33"/>
      <c r="R21" s="34"/>
    </row>
    <row r="22" spans="2:18" ht="15">
      <c r="B22" s="29">
        <f t="shared" si="1"/>
        <v>218</v>
      </c>
      <c r="C22" s="303"/>
      <c r="D22" s="280"/>
      <c r="E22" s="284"/>
      <c r="F22" s="282"/>
      <c r="G22" s="370"/>
      <c r="H22" s="370"/>
      <c r="M22" s="34"/>
      <c r="N22" s="33"/>
      <c r="O22" s="33"/>
      <c r="P22" s="34"/>
      <c r="Q22" s="33"/>
      <c r="R22" s="34"/>
    </row>
    <row r="23" spans="2:18" ht="15">
      <c r="B23" s="29">
        <f t="shared" si="1"/>
        <v>219</v>
      </c>
      <c r="C23" s="283"/>
      <c r="D23" s="280"/>
      <c r="E23" s="284"/>
      <c r="F23" s="303"/>
      <c r="G23" s="370"/>
      <c r="H23" s="370"/>
      <c r="M23" s="34"/>
      <c r="N23" s="33"/>
      <c r="O23" s="33"/>
      <c r="P23" s="34"/>
      <c r="Q23" s="33"/>
      <c r="R23" s="34"/>
    </row>
    <row r="24" spans="2:8" ht="15">
      <c r="B24" s="29">
        <f t="shared" si="1"/>
        <v>220</v>
      </c>
      <c r="C24" s="283"/>
      <c r="D24" s="280"/>
      <c r="E24" s="284"/>
      <c r="F24" s="282"/>
      <c r="G24" s="370"/>
      <c r="H24" s="370"/>
    </row>
    <row r="25" spans="2:8" ht="12.75">
      <c r="B25" s="29">
        <f t="shared" si="1"/>
        <v>221</v>
      </c>
      <c r="C25" s="27"/>
      <c r="D25" s="27"/>
      <c r="E25" s="26" t="str">
        <f>C25&amp;" "&amp;LEFT(D25,1)&amp;"."</f>
        <v> .</v>
      </c>
      <c r="F25" s="27"/>
      <c r="G25" s="370"/>
      <c r="H25" s="370"/>
    </row>
    <row r="26" spans="2:8" ht="12.75">
      <c r="B26" s="29">
        <f t="shared" si="1"/>
        <v>222</v>
      </c>
      <c r="C26" s="303"/>
      <c r="D26" s="280"/>
      <c r="E26" s="26" t="str">
        <f>C26&amp;" "&amp;LEFT(D26,1)&amp;"."</f>
        <v> .</v>
      </c>
      <c r="F26" s="35"/>
      <c r="G26" s="370"/>
      <c r="H26" s="370"/>
    </row>
    <row r="27" spans="2:8" ht="12.75">
      <c r="B27" s="29">
        <f t="shared" si="1"/>
        <v>223</v>
      </c>
      <c r="C27" s="27"/>
      <c r="D27" s="27"/>
      <c r="E27" s="26" t="str">
        <f>C27&amp;" "&amp;LEFT(D27,1)&amp;"."</f>
        <v> .</v>
      </c>
      <c r="F27" s="35"/>
      <c r="G27" s="370"/>
      <c r="H27" s="370"/>
    </row>
    <row r="28" spans="2:13" ht="12.75">
      <c r="B28" s="29">
        <f t="shared" si="1"/>
        <v>224</v>
      </c>
      <c r="C28" s="26"/>
      <c r="D28" s="26"/>
      <c r="E28" s="26" t="str">
        <f aca="true" t="shared" si="2" ref="E28:E40">C28&amp;" "&amp;LEFT(D28,1)&amp;"."</f>
        <v> .</v>
      </c>
      <c r="F28" s="36"/>
      <c r="G28" s="370"/>
      <c r="H28" s="370"/>
      <c r="M28" s="38"/>
    </row>
    <row r="29" spans="2:8" ht="12.75">
      <c r="B29" s="29">
        <f t="shared" si="1"/>
        <v>225</v>
      </c>
      <c r="C29" s="26"/>
      <c r="D29" s="26"/>
      <c r="E29" s="26" t="str">
        <f t="shared" si="2"/>
        <v> .</v>
      </c>
      <c r="F29" s="36"/>
      <c r="G29" s="370"/>
      <c r="H29" s="370"/>
    </row>
    <row r="30" spans="2:18" ht="12.75">
      <c r="B30" s="29">
        <f t="shared" si="1"/>
        <v>226</v>
      </c>
      <c r="C30" s="26"/>
      <c r="D30" s="26"/>
      <c r="E30" s="26" t="str">
        <f t="shared" si="2"/>
        <v> .</v>
      </c>
      <c r="F30" s="36"/>
      <c r="G30" s="370"/>
      <c r="H30" s="370"/>
      <c r="Q30" s="33"/>
      <c r="R30" s="34"/>
    </row>
    <row r="31" spans="2:15" ht="12.75">
      <c r="B31" s="29">
        <f t="shared" si="1"/>
        <v>227</v>
      </c>
      <c r="C31" s="37"/>
      <c r="D31" s="26"/>
      <c r="E31" s="26" t="str">
        <f t="shared" si="2"/>
        <v> .</v>
      </c>
      <c r="F31" s="36"/>
      <c r="G31" s="371"/>
      <c r="H31" s="371"/>
      <c r="L31" s="39"/>
      <c r="M31" s="39"/>
      <c r="N31" s="39"/>
      <c r="O31" s="39"/>
    </row>
    <row r="32" spans="2:15" ht="12.75">
      <c r="B32" s="29">
        <f t="shared" si="1"/>
        <v>228</v>
      </c>
      <c r="C32" s="37"/>
      <c r="D32" s="26"/>
      <c r="E32" s="26" t="str">
        <f t="shared" si="2"/>
        <v> .</v>
      </c>
      <c r="F32" s="36"/>
      <c r="G32" s="370"/>
      <c r="H32" s="370"/>
      <c r="L32" s="39"/>
      <c r="M32" s="39"/>
      <c r="N32" s="39"/>
      <c r="O32" s="39"/>
    </row>
    <row r="33" spans="2:15" ht="12.75">
      <c r="B33" s="29">
        <f t="shared" si="1"/>
        <v>229</v>
      </c>
      <c r="C33" s="26"/>
      <c r="D33" s="26"/>
      <c r="E33" s="26" t="str">
        <f t="shared" si="2"/>
        <v> .</v>
      </c>
      <c r="F33" s="36"/>
      <c r="G33" s="370"/>
      <c r="H33" s="370"/>
      <c r="L33" s="39"/>
      <c r="M33" s="39"/>
      <c r="N33" s="39"/>
      <c r="O33" s="39"/>
    </row>
    <row r="34" spans="2:15" ht="15">
      <c r="B34" s="29">
        <f t="shared" si="1"/>
        <v>230</v>
      </c>
      <c r="C34" s="26"/>
      <c r="D34" s="26"/>
      <c r="E34" s="26" t="str">
        <f t="shared" si="2"/>
        <v> .</v>
      </c>
      <c r="F34" s="36"/>
      <c r="G34" s="370"/>
      <c r="H34" s="370"/>
      <c r="L34" s="39"/>
      <c r="M34" s="40"/>
      <c r="N34" s="41"/>
      <c r="O34" s="39"/>
    </row>
    <row r="35" spans="2:15" ht="15">
      <c r="B35" s="29">
        <f t="shared" si="1"/>
        <v>231</v>
      </c>
      <c r="C35" s="26"/>
      <c r="D35" s="26"/>
      <c r="E35" s="26" t="str">
        <f t="shared" si="2"/>
        <v> .</v>
      </c>
      <c r="F35" s="36"/>
      <c r="G35" s="370"/>
      <c r="H35" s="370"/>
      <c r="L35" s="39"/>
      <c r="M35" s="40"/>
      <c r="N35" s="41"/>
      <c r="O35" s="39"/>
    </row>
    <row r="36" spans="2:15" ht="15">
      <c r="B36" s="29">
        <f t="shared" si="1"/>
        <v>232</v>
      </c>
      <c r="C36" s="26"/>
      <c r="D36" s="26"/>
      <c r="E36" s="26" t="str">
        <f t="shared" si="2"/>
        <v> .</v>
      </c>
      <c r="F36" s="36"/>
      <c r="G36" s="371"/>
      <c r="H36" s="371"/>
      <c r="L36" s="39"/>
      <c r="M36" s="40"/>
      <c r="N36" s="41"/>
      <c r="O36" s="39"/>
    </row>
    <row r="37" spans="2:15" ht="15">
      <c r="B37" s="29">
        <f t="shared" si="1"/>
        <v>233</v>
      </c>
      <c r="C37" s="26"/>
      <c r="D37" s="26"/>
      <c r="E37" s="26" t="str">
        <f t="shared" si="2"/>
        <v> .</v>
      </c>
      <c r="F37" s="36"/>
      <c r="G37" s="371"/>
      <c r="H37" s="371"/>
      <c r="L37" s="39"/>
      <c r="M37" s="43"/>
      <c r="N37" s="41"/>
      <c r="O37" s="39"/>
    </row>
    <row r="38" spans="2:15" ht="15">
      <c r="B38" s="29">
        <f t="shared" si="1"/>
        <v>234</v>
      </c>
      <c r="C38" s="26"/>
      <c r="D38" s="26"/>
      <c r="E38" s="26" t="str">
        <f>C38&amp;" "&amp;LEFT(D38,1)&amp;"."</f>
        <v> .</v>
      </c>
      <c r="F38" s="36"/>
      <c r="G38" s="371"/>
      <c r="H38" s="371"/>
      <c r="L38" s="39"/>
      <c r="M38" s="40"/>
      <c r="N38" s="41"/>
      <c r="O38" s="39"/>
    </row>
    <row r="39" spans="2:15" ht="15">
      <c r="B39" s="29">
        <f t="shared" si="1"/>
        <v>235</v>
      </c>
      <c r="C39" s="26"/>
      <c r="D39" s="26"/>
      <c r="E39" s="26" t="str">
        <f t="shared" si="2"/>
        <v> .</v>
      </c>
      <c r="F39" s="36"/>
      <c r="G39" s="371"/>
      <c r="H39" s="371"/>
      <c r="L39" s="39"/>
      <c r="M39" s="40"/>
      <c r="N39" s="41"/>
      <c r="O39" s="39"/>
    </row>
    <row r="40" spans="2:15" ht="15">
      <c r="B40" s="29">
        <f t="shared" si="1"/>
        <v>236</v>
      </c>
      <c r="C40" s="26"/>
      <c r="D40" s="26"/>
      <c r="E40" s="26" t="str">
        <f t="shared" si="2"/>
        <v> .</v>
      </c>
      <c r="F40" s="36"/>
      <c r="G40" s="371"/>
      <c r="H40" s="371"/>
      <c r="L40" s="39"/>
      <c r="M40" s="43"/>
      <c r="N40" s="41"/>
      <c r="O40" s="39"/>
    </row>
    <row r="41" spans="2:15" ht="15">
      <c r="B41" s="29">
        <f t="shared" si="1"/>
        <v>237</v>
      </c>
      <c r="C41" s="26"/>
      <c r="D41" s="26"/>
      <c r="E41" s="26" t="str">
        <f>C41&amp;" "&amp;LEFT(D41,1)&amp;"."</f>
        <v> .</v>
      </c>
      <c r="F41" s="36"/>
      <c r="G41" s="371"/>
      <c r="H41" s="371"/>
      <c r="L41" s="39"/>
      <c r="M41" s="40"/>
      <c r="N41" s="41"/>
      <c r="O41" s="39"/>
    </row>
    <row r="42" spans="2:15" ht="15">
      <c r="B42" s="29">
        <f t="shared" si="1"/>
        <v>238</v>
      </c>
      <c r="C42" s="26"/>
      <c r="D42" s="26"/>
      <c r="E42" s="26" t="str">
        <f>C42&amp;" "&amp;LEFT(D42,1)&amp;"."</f>
        <v> .</v>
      </c>
      <c r="F42" s="36"/>
      <c r="G42" s="371"/>
      <c r="H42" s="371"/>
      <c r="L42" s="39"/>
      <c r="M42" s="40"/>
      <c r="N42" s="41"/>
      <c r="O42" s="39"/>
    </row>
    <row r="43" spans="2:15" ht="15">
      <c r="B43" s="29">
        <f t="shared" si="1"/>
        <v>239</v>
      </c>
      <c r="C43" s="42"/>
      <c r="D43" s="42"/>
      <c r="E43" s="26" t="str">
        <f>C43&amp;" "&amp;LEFT(D43,1)&amp;"."</f>
        <v> .</v>
      </c>
      <c r="F43" s="36"/>
      <c r="G43" s="371"/>
      <c r="H43" s="371"/>
      <c r="L43" s="39"/>
      <c r="M43" s="44"/>
      <c r="N43" s="45"/>
      <c r="O43" s="39"/>
    </row>
    <row r="44" spans="2:15" ht="15">
      <c r="B44" s="29">
        <f>B43+1</f>
        <v>240</v>
      </c>
      <c r="C44" s="42"/>
      <c r="D44" s="42"/>
      <c r="E44" s="26" t="str">
        <f aca="true" t="shared" si="3" ref="E44:E51">C44&amp;" "&amp;LEFT(D44,1)&amp;"."</f>
        <v> .</v>
      </c>
      <c r="F44" s="42"/>
      <c r="G44" s="371"/>
      <c r="H44" s="371"/>
      <c r="L44" s="39"/>
      <c r="M44" s="44"/>
      <c r="N44" s="45"/>
      <c r="O44" s="39"/>
    </row>
    <row r="45" spans="3:6" ht="12.75">
      <c r="C45" s="42"/>
      <c r="D45" s="42"/>
      <c r="E45" s="26" t="str">
        <f t="shared" si="3"/>
        <v> .</v>
      </c>
      <c r="F45" s="42"/>
    </row>
    <row r="46" spans="3:6" ht="12.75">
      <c r="C46" s="42"/>
      <c r="D46" s="42"/>
      <c r="E46" s="26" t="str">
        <f t="shared" si="3"/>
        <v> .</v>
      </c>
      <c r="F46" s="42"/>
    </row>
    <row r="47" spans="3:6" ht="12.75">
      <c r="C47" s="42"/>
      <c r="D47" s="42"/>
      <c r="E47" s="26" t="str">
        <f t="shared" si="3"/>
        <v> .</v>
      </c>
      <c r="F47" s="42"/>
    </row>
    <row r="48" spans="3:6" ht="12.75">
      <c r="C48" s="42"/>
      <c r="D48" s="42"/>
      <c r="E48" s="26" t="str">
        <f t="shared" si="3"/>
        <v> .</v>
      </c>
      <c r="F48" s="42"/>
    </row>
    <row r="49" spans="3:6" ht="12.75">
      <c r="C49" s="42"/>
      <c r="D49" s="42"/>
      <c r="E49" s="26" t="str">
        <f t="shared" si="3"/>
        <v> .</v>
      </c>
      <c r="F49" s="42"/>
    </row>
    <row r="50" spans="3:6" ht="12.75">
      <c r="C50" s="42"/>
      <c r="D50" s="42"/>
      <c r="E50" s="26" t="str">
        <f t="shared" si="3"/>
        <v> .</v>
      </c>
      <c r="F50" s="42"/>
    </row>
    <row r="51" spans="3:6" ht="12.75">
      <c r="C51" s="42"/>
      <c r="D51" s="42"/>
      <c r="E51" s="26" t="str">
        <f t="shared" si="3"/>
        <v> .</v>
      </c>
      <c r="F51" s="42"/>
    </row>
  </sheetData>
  <sheetProtection selectLockedCells="1" selectUnlockedCells="1"/>
  <mergeCells count="28">
    <mergeCell ref="G44:H44"/>
    <mergeCell ref="G37:H37"/>
    <mergeCell ref="G38:H38"/>
    <mergeCell ref="G39:H39"/>
    <mergeCell ref="G40:H40"/>
    <mergeCell ref="G32:H32"/>
    <mergeCell ref="G33:H33"/>
    <mergeCell ref="G34:H34"/>
    <mergeCell ref="G35:H35"/>
    <mergeCell ref="G36:H36"/>
    <mergeCell ref="G30:H30"/>
    <mergeCell ref="G43:H43"/>
    <mergeCell ref="G41:H41"/>
    <mergeCell ref="G42:H42"/>
    <mergeCell ref="G22:H22"/>
    <mergeCell ref="G23:H23"/>
    <mergeCell ref="G25:H25"/>
    <mergeCell ref="G26:H26"/>
    <mergeCell ref="G27:H27"/>
    <mergeCell ref="G31:H31"/>
    <mergeCell ref="G4:H4"/>
    <mergeCell ref="L6:M17"/>
    <mergeCell ref="G20:H20"/>
    <mergeCell ref="G28:H28"/>
    <mergeCell ref="G29:H29"/>
    <mergeCell ref="G21:H21"/>
    <mergeCell ref="G24:H24"/>
    <mergeCell ref="G19:H19"/>
  </mergeCells>
  <printOptions gridLines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87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3.75390625" style="0" customWidth="1"/>
    <col min="2" max="2" width="18.75390625" style="0" bestFit="1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25390625" style="0" customWidth="1"/>
    <col min="9" max="9" width="6.75390625" style="0" customWidth="1"/>
  </cols>
  <sheetData>
    <row r="1" spans="1:9" ht="30">
      <c r="A1" s="372" t="s">
        <v>121</v>
      </c>
      <c r="B1" s="372"/>
      <c r="C1" s="372"/>
      <c r="D1" s="372"/>
      <c r="E1" s="372"/>
      <c r="F1" s="372"/>
      <c r="G1" s="372"/>
      <c r="H1" s="372"/>
      <c r="I1" s="372"/>
    </row>
    <row r="2" spans="1:8" ht="15" customHeight="1">
      <c r="A2" t="s">
        <v>31</v>
      </c>
      <c r="C2" s="373" t="str">
        <f>IF(ISTEXT('ÚDAJE BC2'!C7),'ÚDAJE BC2'!C7,"")</f>
        <v>2. ligové kolo 2019</v>
      </c>
      <c r="D2" s="373"/>
      <c r="E2" s="373"/>
      <c r="F2" s="373"/>
      <c r="G2" s="373"/>
      <c r="H2" s="373"/>
    </row>
    <row r="3" spans="1:11" ht="12.75" customHeight="1">
      <c r="A3" s="374"/>
      <c r="B3" s="374"/>
      <c r="C3" s="46"/>
      <c r="D3" s="46"/>
      <c r="E3" s="46"/>
      <c r="F3" s="46"/>
      <c r="G3" s="46"/>
      <c r="H3" s="46"/>
      <c r="I3" s="46"/>
      <c r="J3" s="46"/>
      <c r="K3" s="46"/>
    </row>
    <row r="5" spans="2:13" ht="15.75" customHeight="1">
      <c r="B5" s="31" t="s">
        <v>32</v>
      </c>
      <c r="C5" s="31" t="s">
        <v>33</v>
      </c>
      <c r="D5" s="31"/>
      <c r="E5" s="47"/>
      <c r="F5" s="47"/>
      <c r="G5" s="47"/>
      <c r="H5" s="47"/>
      <c r="I5" s="47"/>
      <c r="J5" s="48"/>
      <c r="K5" s="48"/>
      <c r="L5" s="48"/>
      <c r="M5" s="48"/>
    </row>
    <row r="6" spans="2:13" ht="15.75" customHeight="1">
      <c r="B6" s="49" t="s">
        <v>9</v>
      </c>
      <c r="C6" s="50" t="s">
        <v>12</v>
      </c>
      <c r="D6" s="50" t="s">
        <v>13</v>
      </c>
      <c r="E6" s="51"/>
      <c r="F6" s="52"/>
      <c r="G6" s="53"/>
      <c r="H6" s="51"/>
      <c r="I6" s="51"/>
      <c r="J6" s="54"/>
      <c r="K6" s="48"/>
      <c r="L6" s="48"/>
      <c r="M6" s="48"/>
    </row>
    <row r="7" spans="1:13" ht="15.75" customHeight="1">
      <c r="A7" s="55">
        <v>1</v>
      </c>
      <c r="B7" s="30">
        <f>INDEX(Rank,MATCH($C$5&amp;$A7,Posice,0),1)</f>
        <v>201</v>
      </c>
      <c r="C7" t="str">
        <f>INDEX(Rank,MATCH($C$5&amp;$A7,Posice,0),4)</f>
        <v>Mezík R.</v>
      </c>
      <c r="D7" t="str">
        <f>INDEX(Rank,MATCH($C$5&amp;$A7,Posice,0),5)</f>
        <v>ŠK Altius</v>
      </c>
      <c r="E7" s="54"/>
      <c r="F7" s="56"/>
      <c r="G7" s="30"/>
      <c r="H7" t="str">
        <f>B7&amp;" "&amp;C7</f>
        <v>201 Mezík R.</v>
      </c>
      <c r="I7" s="54"/>
      <c r="J7" s="54"/>
      <c r="K7" s="48"/>
      <c r="L7" s="48"/>
      <c r="M7" s="48"/>
    </row>
    <row r="8" spans="1:13" ht="15.75" customHeight="1">
      <c r="A8" s="55">
        <v>2</v>
      </c>
      <c r="B8" s="216">
        <f>INDEX(Rank,MATCH($C$5&amp;$A8,Posice,0),1)</f>
        <v>204</v>
      </c>
      <c r="C8" s="217" t="str">
        <f>INDEX(Rank,MATCH($C$5&amp;$A8,Posice,0),4)</f>
        <v>Kudláčová K.</v>
      </c>
      <c r="D8" s="217" t="str">
        <f>INDEX(Rank,MATCH($C$5&amp;$A8,Posice,0),5)</f>
        <v>ZOM Prešov</v>
      </c>
      <c r="E8" s="215"/>
      <c r="F8" s="215"/>
      <c r="G8" s="216"/>
      <c r="H8" t="str">
        <f aca="true" t="shared" si="0" ref="H8:H18">B8&amp;" "&amp;C8</f>
        <v>204 Kudláčová K.</v>
      </c>
      <c r="I8" s="54"/>
      <c r="J8" s="54"/>
      <c r="K8" s="48"/>
      <c r="L8" s="48"/>
      <c r="M8" s="48"/>
    </row>
    <row r="9" spans="1:13" ht="15.75" customHeight="1">
      <c r="A9" s="55">
        <v>3</v>
      </c>
      <c r="B9" s="30">
        <f>INDEX(Rank,MATCH($C$5&amp;$A9,Posice,0),1)</f>
        <v>205</v>
      </c>
      <c r="C9" t="str">
        <f>INDEX(Rank,MATCH($C$5&amp;$A9,Posice,0),4)</f>
        <v>Kurilák R.</v>
      </c>
      <c r="D9" t="str">
        <f>INDEX(Rank,MATCH($C$5&amp;$A9,Posice,0),5)</f>
        <v>ZOM Prešov</v>
      </c>
      <c r="E9" s="54"/>
      <c r="F9" s="56"/>
      <c r="G9" s="30"/>
      <c r="H9" t="str">
        <f t="shared" si="0"/>
        <v>205 Kurilák R.</v>
      </c>
      <c r="I9" s="54"/>
      <c r="J9" s="54"/>
      <c r="K9" s="48"/>
      <c r="L9" s="48"/>
      <c r="M9" s="48"/>
    </row>
    <row r="10" spans="1:13" ht="15.75" customHeight="1">
      <c r="A10" s="55">
        <v>4</v>
      </c>
      <c r="B10" s="30">
        <f>INDEX(Rank,MATCH($C$5&amp;$A10,Posice,0),1)</f>
        <v>208</v>
      </c>
      <c r="C10" t="str">
        <f>INDEX(Rank,MATCH($C$5&amp;$A10,Posice,0),4)</f>
        <v>Riečičiar A.</v>
      </c>
      <c r="D10" t="str">
        <f>INDEX(Rank,MATCH($C$5&amp;$A10,Posice,0),5)</f>
        <v>ŠK Altius</v>
      </c>
      <c r="E10" s="54"/>
      <c r="F10" s="56"/>
      <c r="G10" s="30"/>
      <c r="H10" t="str">
        <f t="shared" si="0"/>
        <v>208 Riečičiar A.</v>
      </c>
      <c r="I10" s="54"/>
      <c r="J10" s="54"/>
      <c r="K10" s="48"/>
      <c r="L10" s="48"/>
      <c r="M10" s="48"/>
    </row>
    <row r="11" spans="1:13" ht="15.75" customHeight="1">
      <c r="A11" s="55">
        <v>5</v>
      </c>
      <c r="B11" s="30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E11" s="54"/>
      <c r="F11" s="56"/>
      <c r="G11" s="30"/>
      <c r="I11" s="54"/>
      <c r="J11" s="54"/>
      <c r="K11" s="48"/>
      <c r="L11" s="48"/>
      <c r="M11" s="48"/>
    </row>
    <row r="12" spans="1:13" ht="15.75" customHeight="1">
      <c r="A12" s="55"/>
      <c r="E12" s="54"/>
      <c r="F12" s="56"/>
      <c r="I12" s="54"/>
      <c r="J12" s="54"/>
      <c r="K12" s="48"/>
      <c r="L12" s="48"/>
      <c r="M12" s="48"/>
    </row>
    <row r="13" spans="1:13" ht="15.75" customHeight="1">
      <c r="A13" s="55"/>
      <c r="B13" s="31" t="s">
        <v>32</v>
      </c>
      <c r="C13" s="31" t="s">
        <v>34</v>
      </c>
      <c r="D13" s="31"/>
      <c r="E13" s="51"/>
      <c r="F13" s="52"/>
      <c r="G13" s="31"/>
      <c r="I13" s="51"/>
      <c r="J13" s="54"/>
      <c r="K13" s="48"/>
      <c r="L13" s="48"/>
      <c r="M13" s="48"/>
    </row>
    <row r="14" spans="1:13" ht="15.75" customHeight="1">
      <c r="A14" s="55"/>
      <c r="B14" s="49" t="s">
        <v>9</v>
      </c>
      <c r="C14" s="50" t="s">
        <v>12</v>
      </c>
      <c r="D14" s="50" t="s">
        <v>13</v>
      </c>
      <c r="E14" s="51"/>
      <c r="F14" s="52"/>
      <c r="G14" s="49"/>
      <c r="I14" s="51"/>
      <c r="J14" s="54"/>
      <c r="K14" s="48"/>
      <c r="L14" s="48"/>
      <c r="M14" s="48"/>
    </row>
    <row r="15" spans="1:13" ht="15.75" customHeight="1">
      <c r="A15" s="55">
        <v>1</v>
      </c>
      <c r="B15" s="30">
        <f>INDEX(Rank,MATCH($C$13&amp;$A15,Posice,0),1)</f>
        <v>202</v>
      </c>
      <c r="C15" t="str">
        <f>INDEX(Rank,MATCH($C$13&amp;$A15,Posice,0),4)</f>
        <v>Novota P.</v>
      </c>
      <c r="D15" t="str">
        <f>INDEX(Rank,MATCH($C$13&amp;$A15,Posice,0),5)</f>
        <v>ŠK Altius</v>
      </c>
      <c r="E15" s="54"/>
      <c r="F15" s="56"/>
      <c r="G15" s="30"/>
      <c r="H15" t="str">
        <f t="shared" si="0"/>
        <v>202 Novota P.</v>
      </c>
      <c r="I15" s="54"/>
      <c r="J15" s="54"/>
      <c r="K15" s="48"/>
      <c r="L15" s="48"/>
      <c r="M15" s="48"/>
    </row>
    <row r="16" spans="1:13" ht="15.75" customHeight="1">
      <c r="A16" s="55">
        <v>2</v>
      </c>
      <c r="B16" s="30">
        <f>INDEX(Rank,MATCH($C$13&amp;$A16,Posice,0),1)</f>
        <v>203</v>
      </c>
      <c r="C16" t="str">
        <f>INDEX(Rank,MATCH($C$13&amp;$A16,Posice,0),4)</f>
        <v>Minarech P.</v>
      </c>
      <c r="D16" t="str">
        <f>INDEX(Rank,MATCH($C$13&amp;$A16,Posice,0),5)</f>
        <v>ŠK Altius</v>
      </c>
      <c r="E16" s="54"/>
      <c r="F16" s="56"/>
      <c r="G16" s="30"/>
      <c r="H16" t="str">
        <f t="shared" si="0"/>
        <v>203 Minarech P.</v>
      </c>
      <c r="I16" s="54"/>
      <c r="J16" s="54"/>
      <c r="K16" s="48"/>
      <c r="L16" s="48"/>
      <c r="M16" s="48"/>
    </row>
    <row r="17" spans="1:13" ht="15.75" customHeight="1">
      <c r="A17" s="55">
        <v>3</v>
      </c>
      <c r="B17" s="30">
        <f>INDEX(Rank,MATCH($C$13&amp;$A17,Posice,0),1)</f>
        <v>206</v>
      </c>
      <c r="C17" t="str">
        <f>INDEX(Rank,MATCH($C$13&amp;$A17,Posice,0),4)</f>
        <v>Breznay M.</v>
      </c>
      <c r="D17" t="str">
        <f>INDEX(Rank,MATCH($C$13&amp;$A17,Posice,0),5)</f>
        <v>ZOM Prešov</v>
      </c>
      <c r="E17" s="54"/>
      <c r="F17" s="56"/>
      <c r="G17" s="30"/>
      <c r="H17" t="str">
        <f t="shared" si="0"/>
        <v>206 Breznay M.</v>
      </c>
      <c r="I17" s="54"/>
      <c r="J17" s="54"/>
      <c r="K17" s="48"/>
      <c r="L17" s="48"/>
      <c r="M17" s="48"/>
    </row>
    <row r="18" spans="1:13" ht="15.75" customHeight="1">
      <c r="A18" s="55">
        <v>4</v>
      </c>
      <c r="B18" s="30">
        <f>INDEX(Rank,MATCH($C$13&amp;$A18,Posice,0),1)</f>
        <v>207</v>
      </c>
      <c r="C18" t="str">
        <f>INDEX(Rank,MATCH($C$13&amp;$A18,Posice,0),4)</f>
        <v>Jankechová E.</v>
      </c>
      <c r="D18" t="str">
        <f>INDEX(Rank,MATCH($C$13&amp;$A18,Posice,0),5)</f>
        <v>OMD v SR</v>
      </c>
      <c r="E18" s="54"/>
      <c r="F18" s="56"/>
      <c r="G18" s="30"/>
      <c r="H18" t="str">
        <f t="shared" si="0"/>
        <v>207 Jankechová E.</v>
      </c>
      <c r="I18" s="54"/>
      <c r="J18" s="54"/>
      <c r="K18" s="48"/>
      <c r="L18" s="48"/>
      <c r="M18" s="48"/>
    </row>
    <row r="19" spans="1:13" ht="15.75" customHeight="1">
      <c r="A19" s="55">
        <v>5</v>
      </c>
      <c r="B19" s="30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E19" s="54"/>
      <c r="F19" s="56"/>
      <c r="G19" s="57"/>
      <c r="H19" s="54"/>
      <c r="I19" s="54"/>
      <c r="J19" s="54"/>
      <c r="K19" s="48"/>
      <c r="L19" s="48"/>
      <c r="M19" s="48"/>
    </row>
    <row r="20" spans="1:13" ht="15.75" customHeight="1">
      <c r="A20" s="55"/>
      <c r="E20" s="54"/>
      <c r="F20" s="56"/>
      <c r="G20" s="54"/>
      <c r="H20" s="54"/>
      <c r="I20" s="54"/>
      <c r="J20" s="54"/>
      <c r="K20" s="48"/>
      <c r="L20" s="48"/>
      <c r="M20" s="48"/>
    </row>
    <row r="21" spans="1:13" ht="15.75" customHeight="1">
      <c r="A21" s="55"/>
      <c r="B21" s="31" t="s">
        <v>32</v>
      </c>
      <c r="C21" s="31" t="s">
        <v>35</v>
      </c>
      <c r="D21" s="31"/>
      <c r="E21" s="51"/>
      <c r="F21" s="52"/>
      <c r="G21" s="51"/>
      <c r="H21" s="51"/>
      <c r="I21" s="51"/>
      <c r="J21" s="54"/>
      <c r="K21" s="48"/>
      <c r="L21" s="48"/>
      <c r="M21" s="48"/>
    </row>
    <row r="22" spans="1:13" ht="15.75" customHeight="1">
      <c r="A22" s="55"/>
      <c r="B22" s="49" t="s">
        <v>9</v>
      </c>
      <c r="C22" s="50" t="s">
        <v>12</v>
      </c>
      <c r="D22" s="50" t="s">
        <v>13</v>
      </c>
      <c r="E22" s="51"/>
      <c r="F22" s="52"/>
      <c r="G22" s="53"/>
      <c r="H22" s="51"/>
      <c r="I22" s="51"/>
      <c r="J22" s="54"/>
      <c r="K22" s="48"/>
      <c r="L22" s="48"/>
      <c r="M22" s="48"/>
    </row>
    <row r="23" spans="1:13" ht="15.75" customHeight="1">
      <c r="A23" s="55">
        <v>1</v>
      </c>
      <c r="B23" s="30" t="e">
        <f>INDEX(Rank,MATCH($C$21&amp;$A23,Posice,0),1)</f>
        <v>#N/A</v>
      </c>
      <c r="C23" t="e">
        <f>INDEX(Rank,MATCH($C$21&amp;$A23,Posice,0),4)</f>
        <v>#N/A</v>
      </c>
      <c r="D23" t="e">
        <f>INDEX(Rank,MATCH($C$21&amp;$A23,Posice,0),5)</f>
        <v>#N/A</v>
      </c>
      <c r="E23" s="54"/>
      <c r="F23" s="56"/>
      <c r="G23" s="57"/>
      <c r="H23" t="e">
        <f>B23&amp;" "&amp;C23</f>
        <v>#N/A</v>
      </c>
      <c r="I23" s="54"/>
      <c r="J23" s="54"/>
      <c r="K23" s="48"/>
      <c r="L23" s="48"/>
      <c r="M23" s="48"/>
    </row>
    <row r="24" spans="1:13" ht="15.75" customHeight="1">
      <c r="A24" s="55">
        <v>2</v>
      </c>
      <c r="B24" s="30" t="e">
        <f>INDEX(Rank,MATCH($C$21&amp;$A24,Posice,0),1)</f>
        <v>#N/A</v>
      </c>
      <c r="C24" t="e">
        <f>INDEX(Rank,MATCH($C$21&amp;$A24,Posice,0),4)</f>
        <v>#N/A</v>
      </c>
      <c r="D24" t="e">
        <f>INDEX(Rank,MATCH($C$21&amp;$A24,Posice,0),5)</f>
        <v>#N/A</v>
      </c>
      <c r="E24" s="54"/>
      <c r="F24" s="56"/>
      <c r="G24" s="57"/>
      <c r="H24" t="e">
        <f>B24&amp;" "&amp;C24</f>
        <v>#N/A</v>
      </c>
      <c r="I24" s="54"/>
      <c r="J24" s="54"/>
      <c r="K24" s="48"/>
      <c r="L24" s="48"/>
      <c r="M24" s="48"/>
    </row>
    <row r="25" spans="1:13" ht="15.75" customHeight="1">
      <c r="A25" s="55">
        <v>3</v>
      </c>
      <c r="B25" s="30" t="e">
        <f>INDEX(Rank,MATCH($C$21&amp;$A25,Posice,0),1)</f>
        <v>#N/A</v>
      </c>
      <c r="C25" t="e">
        <f>INDEX(Rank,MATCH($C$21&amp;$A25,Posice,0),4)</f>
        <v>#N/A</v>
      </c>
      <c r="D25" t="e">
        <f>INDEX(Rank,MATCH($C$21&amp;$A25,Posice,0),5)</f>
        <v>#N/A</v>
      </c>
      <c r="E25" s="54"/>
      <c r="F25" s="56"/>
      <c r="G25" s="57"/>
      <c r="H25" t="e">
        <f>B25&amp;" "&amp;C25</f>
        <v>#N/A</v>
      </c>
      <c r="I25" s="54"/>
      <c r="J25" s="54"/>
      <c r="K25" s="48"/>
      <c r="L25" s="48"/>
      <c r="M25" s="48"/>
    </row>
    <row r="26" spans="1:13" ht="15.75" customHeight="1">
      <c r="A26" s="55">
        <v>4</v>
      </c>
      <c r="B26" s="30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E26" s="54"/>
      <c r="F26" s="56"/>
      <c r="G26" s="57"/>
      <c r="H26" t="e">
        <f>B26&amp;" "&amp;C26</f>
        <v>#N/A</v>
      </c>
      <c r="I26" s="54"/>
      <c r="J26" s="54"/>
      <c r="K26" s="48"/>
      <c r="L26" s="48"/>
      <c r="M26" s="48"/>
    </row>
    <row r="27" spans="1:13" ht="15.75" customHeight="1">
      <c r="A27" s="55">
        <v>5</v>
      </c>
      <c r="B27" s="30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E27" s="54"/>
      <c r="F27" s="56"/>
      <c r="G27" s="57"/>
      <c r="H27" s="54"/>
      <c r="I27" s="54"/>
      <c r="J27" s="54"/>
      <c r="K27" s="48"/>
      <c r="L27" s="48"/>
      <c r="M27" s="48"/>
    </row>
    <row r="28" spans="1:13" ht="15.75" customHeight="1">
      <c r="A28" s="55"/>
      <c r="E28" s="54"/>
      <c r="F28" s="56"/>
      <c r="G28" s="54"/>
      <c r="H28" s="54"/>
      <c r="I28" s="54"/>
      <c r="J28" s="54"/>
      <c r="K28" s="48"/>
      <c r="L28" s="48"/>
      <c r="M28" s="48"/>
    </row>
    <row r="29" spans="1:13" ht="15.75" customHeight="1">
      <c r="A29" s="55"/>
      <c r="B29" s="31" t="s">
        <v>32</v>
      </c>
      <c r="C29" s="31" t="s">
        <v>36</v>
      </c>
      <c r="D29" s="31"/>
      <c r="E29" s="51"/>
      <c r="F29" s="52"/>
      <c r="G29" s="51"/>
      <c r="H29" s="51"/>
      <c r="I29" s="51"/>
      <c r="J29" s="54"/>
      <c r="K29" s="48"/>
      <c r="L29" s="48"/>
      <c r="M29" s="48"/>
    </row>
    <row r="30" spans="1:13" ht="15.75" customHeight="1">
      <c r="A30" s="55"/>
      <c r="B30" s="49" t="s">
        <v>9</v>
      </c>
      <c r="C30" s="50" t="s">
        <v>12</v>
      </c>
      <c r="D30" s="50" t="s">
        <v>13</v>
      </c>
      <c r="E30" s="51"/>
      <c r="F30" s="52"/>
      <c r="G30" s="53"/>
      <c r="H30" s="51"/>
      <c r="I30" s="51"/>
      <c r="J30" s="54"/>
      <c r="K30" s="48"/>
      <c r="L30" s="48"/>
      <c r="M30" s="48"/>
    </row>
    <row r="31" spans="1:13" ht="15.75" customHeight="1">
      <c r="A31" s="55">
        <v>1</v>
      </c>
      <c r="B31" s="30" t="e">
        <f>INDEX(Rank,MATCH($C$29&amp;$A31,Posice,0),1)</f>
        <v>#N/A</v>
      </c>
      <c r="C31" t="e">
        <f>INDEX(Rank,MATCH($C$29&amp;$A31,Posice,0),4)</f>
        <v>#N/A</v>
      </c>
      <c r="D31" t="e">
        <f>INDEX(Rank,MATCH($C$29&amp;$A31,Posice,0),5)</f>
        <v>#N/A</v>
      </c>
      <c r="E31" s="54"/>
      <c r="F31" s="56"/>
      <c r="G31" s="57"/>
      <c r="H31" t="e">
        <f>B31&amp;" "&amp;C31</f>
        <v>#N/A</v>
      </c>
      <c r="I31" s="54"/>
      <c r="J31" s="54"/>
      <c r="K31" s="48"/>
      <c r="L31" s="48"/>
      <c r="M31" s="48"/>
    </row>
    <row r="32" spans="1:13" ht="15.75" customHeight="1">
      <c r="A32" s="55">
        <v>2</v>
      </c>
      <c r="B32" s="30" t="e">
        <f>INDEX(Rank,MATCH($C$29&amp;$A32,Posice,0),1)</f>
        <v>#N/A</v>
      </c>
      <c r="C32" t="e">
        <f>INDEX(Rank,MATCH($C$29&amp;$A32,Posice,0),4)</f>
        <v>#N/A</v>
      </c>
      <c r="D32" t="e">
        <f>INDEX(Rank,MATCH($C$29&amp;$A32,Posice,0),5)</f>
        <v>#N/A</v>
      </c>
      <c r="E32" s="54"/>
      <c r="F32" s="56"/>
      <c r="G32" s="57"/>
      <c r="H32" t="e">
        <f>B32&amp;" "&amp;C32</f>
        <v>#N/A</v>
      </c>
      <c r="I32" s="54"/>
      <c r="J32" s="54"/>
      <c r="K32" s="48"/>
      <c r="L32" s="48"/>
      <c r="M32" s="48"/>
    </row>
    <row r="33" spans="1:13" ht="15.75" customHeight="1">
      <c r="A33" s="55">
        <v>3</v>
      </c>
      <c r="B33" s="30" t="e">
        <f>INDEX(Rank,MATCH($C$29&amp;$A33,Posice,0),1)</f>
        <v>#N/A</v>
      </c>
      <c r="C33" t="e">
        <f>INDEX(Rank,MATCH($C$29&amp;$A33,Posice,0),4)</f>
        <v>#N/A</v>
      </c>
      <c r="D33" t="e">
        <f>INDEX(Rank,MATCH($C$29&amp;$A33,Posice,0),5)</f>
        <v>#N/A</v>
      </c>
      <c r="E33" s="54"/>
      <c r="F33" s="56"/>
      <c r="G33" s="57"/>
      <c r="H33" t="e">
        <f>B33&amp;" "&amp;C33</f>
        <v>#N/A</v>
      </c>
      <c r="I33" s="54"/>
      <c r="J33" s="54"/>
      <c r="K33" s="48"/>
      <c r="L33" s="48"/>
      <c r="M33" s="48"/>
    </row>
    <row r="34" spans="1:13" ht="15.75" customHeight="1">
      <c r="A34" s="55">
        <v>4</v>
      </c>
      <c r="B34" s="30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E34" s="54"/>
      <c r="F34" s="56"/>
      <c r="G34" s="57"/>
      <c r="H34" t="e">
        <f>B34&amp;" "&amp;C34</f>
        <v>#N/A</v>
      </c>
      <c r="I34" s="54"/>
      <c r="J34" s="54"/>
      <c r="K34" s="48"/>
      <c r="L34" s="48"/>
      <c r="M34" s="48"/>
    </row>
    <row r="35" spans="1:13" ht="15.75" customHeight="1">
      <c r="A35" s="55">
        <v>5</v>
      </c>
      <c r="B35" s="30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E35" s="54"/>
      <c r="F35" s="56"/>
      <c r="G35" s="57"/>
      <c r="H35" s="54"/>
      <c r="I35" s="54"/>
      <c r="J35" s="54"/>
      <c r="K35" s="48"/>
      <c r="L35" s="48"/>
      <c r="M35" s="48"/>
    </row>
  </sheetData>
  <sheetProtection selectLockedCells="1" selectUnlockedCells="1"/>
  <mergeCells count="3">
    <mergeCell ref="A1:I1"/>
    <mergeCell ref="C2:H2"/>
    <mergeCell ref="A3:B3"/>
  </mergeCells>
  <conditionalFormatting sqref="G19:I19 G27:I27 G35:I35 I15:I18 I7:I11 G23:G26 I23:I26 G31:G34 I31:I34">
    <cfRule type="expression" priority="12" dxfId="29" stopIfTrue="1">
      <formula>ISERROR($G7)</formula>
    </cfRule>
  </conditionalFormatting>
  <conditionalFormatting sqref="B15:D19 B23:D27 B31:D35 B7:D7 B9:D11">
    <cfRule type="expression" priority="13" dxfId="29" stopIfTrue="1">
      <formula>ISERROR($B7)</formula>
    </cfRule>
  </conditionalFormatting>
  <conditionalFormatting sqref="B5:C5 B13:C13 B21:C21 B29:C29">
    <cfRule type="expression" priority="14" dxfId="29" stopIfTrue="1">
      <formula>ISERROR($B7)</formula>
    </cfRule>
  </conditionalFormatting>
  <conditionalFormatting sqref="B6:D6 B14:D14 B22:D22 B30:D30 H6 H22 H30">
    <cfRule type="expression" priority="15" dxfId="30" stopIfTrue="1">
      <formula>ISERROR($B7)</formula>
    </cfRule>
  </conditionalFormatting>
  <conditionalFormatting sqref="G5:I5 G21:I21 G29:I29 I13">
    <cfRule type="expression" priority="16" dxfId="29" stopIfTrue="1">
      <formula>ISERROR($G7)</formula>
    </cfRule>
  </conditionalFormatting>
  <conditionalFormatting sqref="G6 G22 G30 I6 I14 I22 I30">
    <cfRule type="expression" priority="17" dxfId="30" stopIfTrue="1">
      <formula>ISERROR($G7)</formula>
    </cfRule>
  </conditionalFormatting>
  <conditionalFormatting sqref="H7:H18">
    <cfRule type="expression" priority="9" dxfId="29" stopIfTrue="1">
      <formula>ISERROR($B7)</formula>
    </cfRule>
  </conditionalFormatting>
  <conditionalFormatting sqref="G7 G15:G18 G9:G11">
    <cfRule type="expression" priority="6" dxfId="29" stopIfTrue="1">
      <formula>ISERROR($B7)</formula>
    </cfRule>
  </conditionalFormatting>
  <conditionalFormatting sqref="G13">
    <cfRule type="expression" priority="7" dxfId="29" stopIfTrue="1">
      <formula>ISERROR($B15)</formula>
    </cfRule>
  </conditionalFormatting>
  <conditionalFormatting sqref="G14">
    <cfRule type="expression" priority="8" dxfId="30" stopIfTrue="1">
      <formula>ISERROR($B15)</formula>
    </cfRule>
  </conditionalFormatting>
  <conditionalFormatting sqref="B8:D8">
    <cfRule type="expression" priority="5" dxfId="29" stopIfTrue="1">
      <formula>ISERROR($B8)</formula>
    </cfRule>
  </conditionalFormatting>
  <conditionalFormatting sqref="G8">
    <cfRule type="expression" priority="3" dxfId="29" stopIfTrue="1">
      <formula>ISERROR($B8)</formula>
    </cfRule>
  </conditionalFormatting>
  <conditionalFormatting sqref="H23:H26">
    <cfRule type="expression" priority="2" dxfId="29" stopIfTrue="1">
      <formula>ISERROR($B23)</formula>
    </cfRule>
  </conditionalFormatting>
  <conditionalFormatting sqref="H31:H34">
    <cfRule type="expression" priority="1" dxfId="29" stopIfTrue="1">
      <formula>ISERROR($B31)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2">
      <selection activeCell="AF8" sqref="AF8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75"/>
      <c r="C1" s="375"/>
      <c r="D1" s="85" t="s">
        <v>37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76">
        <v>1</v>
      </c>
      <c r="G3" s="376"/>
      <c r="H3" s="376"/>
      <c r="I3" s="376">
        <v>2</v>
      </c>
      <c r="J3" s="376"/>
      <c r="K3" s="376"/>
      <c r="L3" s="376">
        <v>3</v>
      </c>
      <c r="M3" s="376"/>
      <c r="N3" s="376"/>
      <c r="O3" s="376"/>
      <c r="P3" s="376"/>
      <c r="Q3" s="376"/>
      <c r="R3" s="377"/>
      <c r="S3" s="377"/>
      <c r="T3" s="377"/>
      <c r="U3" s="91" t="s">
        <v>38</v>
      </c>
      <c r="V3" s="376" t="s">
        <v>39</v>
      </c>
      <c r="W3" s="376"/>
      <c r="X3" s="376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78">
        <v>1</v>
      </c>
      <c r="C4" s="379">
        <f>'SKUPINY BC2'!B7</f>
        <v>201</v>
      </c>
      <c r="D4" s="380" t="str">
        <f>'SKUPINY BC2'!C7</f>
        <v>Mezík R.</v>
      </c>
      <c r="E4" s="381" t="str">
        <f>'SKUPINY BC2'!D7</f>
        <v>ŠK Altius</v>
      </c>
      <c r="F4" s="382"/>
      <c r="G4" s="382"/>
      <c r="H4" s="382"/>
      <c r="I4" s="93"/>
      <c r="J4" s="94" t="s">
        <v>45</v>
      </c>
      <c r="K4" s="95"/>
      <c r="L4" s="93"/>
      <c r="M4" s="94" t="s">
        <v>45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383">
        <f>IF(I4&gt;K4,1,0)+IF(L4&gt;N4,1,0)+IF(O4&gt;Q4,1,0)+IF(R4&gt;T4,1,0)+IF(I5&gt;K5,1,0)+IF(L5&gt;N5,1,0)+IF(O5&gt;Q5,1,0)+IF(R5&gt;T5,1,0)</f>
        <v>0</v>
      </c>
      <c r="V4" s="384">
        <f>SUM(I4,L4,O4,R4)</f>
        <v>0</v>
      </c>
      <c r="W4" s="385" t="s">
        <v>45</v>
      </c>
      <c r="X4" s="386">
        <f>SUM(K4,N4,Q4,T4)</f>
        <v>0</v>
      </c>
      <c r="Y4" s="387">
        <f>U4/$D$16</f>
        <v>0</v>
      </c>
      <c r="Z4" s="387">
        <f>(V4-X4)/$D$16</f>
        <v>0</v>
      </c>
      <c r="AA4" s="387">
        <f>V4/$D$16</f>
        <v>0</v>
      </c>
      <c r="AB4" s="388">
        <f>Y4*1000000+Z4*1000+AA4</f>
        <v>0</v>
      </c>
      <c r="AC4" s="389" t="e">
        <f>V4/X4</f>
        <v>#DIV/0!</v>
      </c>
      <c r="AD4" s="390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78"/>
      <c r="C5" s="379"/>
      <c r="D5" s="380"/>
      <c r="E5" s="381"/>
      <c r="F5" s="382"/>
      <c r="G5" s="382"/>
      <c r="H5" s="382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83"/>
      <c r="V5" s="384"/>
      <c r="W5" s="385"/>
      <c r="X5" s="386"/>
      <c r="Y5" s="387"/>
      <c r="Z5" s="387"/>
      <c r="AA5" s="387"/>
      <c r="AB5" s="388"/>
      <c r="AC5" s="389"/>
      <c r="AD5" s="390"/>
    </row>
    <row r="6" spans="2:30" ht="18" customHeight="1">
      <c r="B6" s="378">
        <v>2</v>
      </c>
      <c r="C6" s="379">
        <f>'SKUPINY BC2'!B8</f>
        <v>204</v>
      </c>
      <c r="D6" s="380" t="str">
        <f>'SKUPINY BC2'!C8</f>
        <v>Kudláčová K.</v>
      </c>
      <c r="E6" s="381" t="str">
        <f>'SKUPINY BC2'!D8</f>
        <v>ZOM Prešov</v>
      </c>
      <c r="F6" s="101"/>
      <c r="G6" s="94" t="s">
        <v>45</v>
      </c>
      <c r="H6" s="102"/>
      <c r="I6" s="391"/>
      <c r="J6" s="391"/>
      <c r="K6" s="391"/>
      <c r="L6" s="93"/>
      <c r="M6" s="94" t="s">
        <v>45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383">
        <f>IF(F6&gt;H6,1,0)+IF(L6&gt;N6,1,0)+IF(O6&gt;Q6,1,0)+IF(R6&gt;T6,1,0)+IF(F7&gt;H7,1,0)+IF(L7&gt;N7,1,0)+IF(O7&gt;Q7,1,0)+IF(R7&gt;T7,1,0)</f>
        <v>0</v>
      </c>
      <c r="V6" s="384">
        <f>SUM(F6,L6,O6,R6)</f>
        <v>0</v>
      </c>
      <c r="W6" s="385" t="s">
        <v>45</v>
      </c>
      <c r="X6" s="386">
        <f>SUM(H6,N6,Q6,T6)</f>
        <v>0</v>
      </c>
      <c r="Y6" s="387">
        <f>U6/$D$16</f>
        <v>0</v>
      </c>
      <c r="Z6" s="387">
        <f>(V6-X6)/$D$16</f>
        <v>0</v>
      </c>
      <c r="AA6" s="387">
        <f>V6/$D$16</f>
        <v>0</v>
      </c>
      <c r="AB6" s="388">
        <f>Y6*1000000+Z6*1000+AA6</f>
        <v>0</v>
      </c>
      <c r="AC6" s="389" t="e">
        <f>V6/X6</f>
        <v>#DIV/0!</v>
      </c>
      <c r="AD6" s="390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78"/>
      <c r="C7" s="379"/>
      <c r="D7" s="380"/>
      <c r="E7" s="381"/>
      <c r="F7" s="103"/>
      <c r="G7" s="98">
        <f aca="true" t="shared" si="0" ref="G7:G13">IF(ISNUMBER(F7),":","")</f>
      </c>
      <c r="H7" s="104"/>
      <c r="I7" s="391"/>
      <c r="J7" s="391"/>
      <c r="K7" s="391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83"/>
      <c r="V7" s="384"/>
      <c r="W7" s="385"/>
      <c r="X7" s="386"/>
      <c r="Y7" s="387"/>
      <c r="Z7" s="387"/>
      <c r="AA7" s="387"/>
      <c r="AB7" s="388"/>
      <c r="AC7" s="389"/>
      <c r="AD7" s="390"/>
    </row>
    <row r="8" spans="2:30" ht="18" customHeight="1">
      <c r="B8" s="378">
        <v>3</v>
      </c>
      <c r="C8" s="379">
        <f>'SKUPINY BC2'!B9</f>
        <v>205</v>
      </c>
      <c r="D8" s="380" t="str">
        <f>'SKUPINY BC2'!C9</f>
        <v>Kurilák R.</v>
      </c>
      <c r="E8" s="381" t="str">
        <f>'SKUPINY BC2'!D9</f>
        <v>ZOM Prešov</v>
      </c>
      <c r="F8" s="101"/>
      <c r="G8" s="94" t="s">
        <v>45</v>
      </c>
      <c r="H8" s="102"/>
      <c r="I8" s="101"/>
      <c r="J8" s="94" t="s">
        <v>45</v>
      </c>
      <c r="K8" s="102"/>
      <c r="L8" s="391"/>
      <c r="M8" s="391"/>
      <c r="N8" s="391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383">
        <f>IF(I8&gt;K8,1,0)+IF(F8&gt;H8,1,0)+IF(O8&gt;Q8,1,0)+IF(R8&gt;T8,1,0)+IF(I9&gt;K9,1,0)+IF(F9&gt;H9,1,0)+IF(O9&gt;Q9,1,0)+IF(R9&gt;T9,1,0)</f>
        <v>0</v>
      </c>
      <c r="V8" s="384">
        <f>SUM(F8,I8,O8,R8)</f>
        <v>0</v>
      </c>
      <c r="W8" s="385" t="s">
        <v>45</v>
      </c>
      <c r="X8" s="386">
        <f>SUM(H8,K8,Q8,T8)</f>
        <v>0</v>
      </c>
      <c r="Y8" s="387">
        <f>U8/$D$16</f>
        <v>0</v>
      </c>
      <c r="Z8" s="387">
        <f>(V8-X8)/$D$16</f>
        <v>0</v>
      </c>
      <c r="AA8" s="387">
        <f>V8/$D$16</f>
        <v>0</v>
      </c>
      <c r="AB8" s="388">
        <f>Y8*1000000+Z8*1000+AA8</f>
        <v>0</v>
      </c>
      <c r="AC8" s="389" t="e">
        <f>V8/X8</f>
        <v>#DIV/0!</v>
      </c>
      <c r="AD8" s="390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78"/>
      <c r="C9" s="379"/>
      <c r="D9" s="380"/>
      <c r="E9" s="381"/>
      <c r="F9" s="103"/>
      <c r="G9" s="98"/>
      <c r="H9" s="104"/>
      <c r="I9" s="105"/>
      <c r="J9" s="98">
        <f>IF(ISNUMBER(I9),":","")</f>
      </c>
      <c r="K9" s="104"/>
      <c r="L9" s="391"/>
      <c r="M9" s="391"/>
      <c r="N9" s="391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83"/>
      <c r="V9" s="384"/>
      <c r="W9" s="385"/>
      <c r="X9" s="386"/>
      <c r="Y9" s="387"/>
      <c r="Z9" s="387"/>
      <c r="AA9" s="387"/>
      <c r="AB9" s="388"/>
      <c r="AC9" s="389"/>
      <c r="AD9" s="390"/>
    </row>
    <row r="10" spans="2:30" ht="18" customHeight="1">
      <c r="B10" s="378">
        <v>4</v>
      </c>
      <c r="C10" s="379">
        <f>'SKUPINY BC2'!B10</f>
        <v>208</v>
      </c>
      <c r="D10" s="380" t="str">
        <f>'SKUPINY BC2'!C10</f>
        <v>Riečičiar A.</v>
      </c>
      <c r="E10" s="381" t="str">
        <f>'SKUPINY BC2'!D10</f>
        <v>ŠK Altius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391"/>
      <c r="P10" s="391"/>
      <c r="Q10" s="391"/>
      <c r="R10" s="93">
        <f>IF(ISNUMBER(Q12),Q12,"")</f>
      </c>
      <c r="S10" s="94">
        <f>IF(ISNUMBER(O12),":","")</f>
      </c>
      <c r="T10" s="96">
        <f>IF(ISNUMBER(O12),O12,"")</f>
      </c>
      <c r="U10" s="383">
        <f>IF(I10&gt;K10,1,0)+IF(L10&gt;N10,1,0)+IF(F10&gt;H10,1,0)+IF(R10&gt;T10,1,0)+IF(I11&gt;K11,1,0)+IF(L11&gt;N11,1,0)+IF(F11&gt;H11,1,0)+IF(R11&gt;T11,1,0)</f>
        <v>0</v>
      </c>
      <c r="V10" s="384">
        <f>SUM(F10,I10,L10,R10)</f>
        <v>0</v>
      </c>
      <c r="W10" s="385" t="s">
        <v>45</v>
      </c>
      <c r="X10" s="386">
        <f>SUM(H10,K10,N10,T10)</f>
        <v>0</v>
      </c>
      <c r="Y10" s="387">
        <f>U10/$D$16</f>
        <v>0</v>
      </c>
      <c r="Z10" s="387">
        <f>(V10-X10)/$D$16</f>
        <v>0</v>
      </c>
      <c r="AA10" s="387">
        <f>V10/$D$16</f>
        <v>0</v>
      </c>
      <c r="AB10" s="388">
        <f>IF(ISNA(D10),-10^9,Y10*1000000+Z10*1000+AA10)</f>
        <v>0</v>
      </c>
      <c r="AC10" s="389" t="e">
        <f>V10/X10</f>
        <v>#DIV/0!</v>
      </c>
      <c r="AD10" s="390">
        <f>IF(LARGE($AB$4:$AB$13,1)=AB10,1,IF(LARGE($AB$4:$AB$13,2)=AB10,2,IF(LARGE($AB$4:$AB$13,3)=AB10,3,IF(LARGE($AB$4:$AB$13,4)=AB10,4,IF(LARGE($AB$4:$AB$13,5)=AB10,5,-1)))))</f>
        <v>1</v>
      </c>
    </row>
    <row r="11" spans="2:30" ht="12" customHeight="1">
      <c r="B11" s="378"/>
      <c r="C11" s="379"/>
      <c r="D11" s="380"/>
      <c r="E11" s="381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91"/>
      <c r="P11" s="391"/>
      <c r="Q11" s="391"/>
      <c r="R11" s="97">
        <f>IF(ISNUMBER(Q13),Q13,"")</f>
      </c>
      <c r="S11" s="98">
        <f>IF(ISNUMBER(O13),":","")</f>
      </c>
      <c r="T11" s="100">
        <f>IF(ISNUMBER(O13),O13,"")</f>
      </c>
      <c r="U11" s="383"/>
      <c r="V11" s="384"/>
      <c r="W11" s="385"/>
      <c r="X11" s="386"/>
      <c r="Y11" s="387"/>
      <c r="Z11" s="387"/>
      <c r="AA11" s="387"/>
      <c r="AB11" s="388"/>
      <c r="AC11" s="389"/>
      <c r="AD11" s="390"/>
    </row>
    <row r="12" spans="2:30" ht="18" customHeight="1" hidden="1">
      <c r="B12" s="378">
        <v>5</v>
      </c>
      <c r="C12" s="379" t="e">
        <f>'SKUPINY BC2'!B19</f>
        <v>#N/A</v>
      </c>
      <c r="D12" s="380" t="e">
        <f>'SKUPINY BC2'!C35</f>
        <v>#N/A</v>
      </c>
      <c r="E12" s="381" t="e">
        <f>'SKUPINY BC2'!D35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92"/>
      <c r="S12" s="392"/>
      <c r="T12" s="392"/>
      <c r="U12" s="383">
        <f>IF(I12&gt;K12,1,0)+IF(L12&gt;N12,1,0)+IF(O12&gt;Q12,1,0)+IF(F12&gt;H12,1,0)+IF(I13&gt;K13,1,0)+IF(L13&gt;N13,1,0)+IF(O13&gt;Q13,1,0)+IF(F13&gt;H13,1,0)</f>
        <v>0</v>
      </c>
      <c r="V12" s="384">
        <f>SUM(F12,I12,L12,O12)</f>
        <v>0</v>
      </c>
      <c r="W12" s="385" t="s">
        <v>45</v>
      </c>
      <c r="X12" s="386">
        <f>SUM(H12,K12,N12,Q12)</f>
        <v>0</v>
      </c>
      <c r="Y12" s="387">
        <f>U12/$D$16</f>
        <v>0</v>
      </c>
      <c r="Z12" s="387">
        <f>(V12-X12)/$D$16</f>
        <v>0</v>
      </c>
      <c r="AA12" s="387">
        <f>V12/$D$16</f>
        <v>0</v>
      </c>
      <c r="AB12" s="388">
        <f>IF(ISNA(D12),-10^9,Y12*1000000+Z12*1000+AA12)</f>
        <v>-1000000000</v>
      </c>
      <c r="AC12" s="389" t="e">
        <f>V12/X12</f>
        <v>#DIV/0!</v>
      </c>
      <c r="AD12" s="390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378"/>
      <c r="C13" s="379"/>
      <c r="D13" s="380"/>
      <c r="E13" s="381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92"/>
      <c r="S13" s="392"/>
      <c r="T13" s="392"/>
      <c r="U13" s="383"/>
      <c r="V13" s="384"/>
      <c r="W13" s="385"/>
      <c r="X13" s="386"/>
      <c r="Y13" s="387"/>
      <c r="Z13" s="387"/>
      <c r="AA13" s="387"/>
      <c r="AB13" s="388"/>
      <c r="AC13" s="389"/>
      <c r="AD13" s="390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4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3</v>
      </c>
    </row>
    <row r="17" spans="4:30" ht="15" customHeight="1">
      <c r="D17" s="46" t="s">
        <v>46</v>
      </c>
      <c r="E17" s="393" t="str">
        <f>IF(ISTEXT('ÚDAJE BC2'!C10),'ÚDAJE BC2'!C10,"")</f>
        <v>Matúš Grega</v>
      </c>
      <c r="F17" s="393"/>
      <c r="G17" s="393"/>
      <c r="H17" s="393"/>
      <c r="I17" s="393"/>
      <c r="J17" s="393"/>
      <c r="K17" s="393"/>
      <c r="L17" s="67" t="s">
        <v>47</v>
      </c>
      <c r="M17" s="39"/>
      <c r="N17" s="39"/>
      <c r="P17" s="371" t="str">
        <f>IF(ISTEXT('ÚDAJE BC2'!C9),'ÚDAJE BC2'!C9,"")</f>
        <v>Ondrej Bašták Ďurán</v>
      </c>
      <c r="Q17" s="371"/>
      <c r="R17" s="371"/>
      <c r="S17" s="371"/>
      <c r="T17" s="371"/>
      <c r="U17" s="371"/>
      <c r="V17" s="68" t="s">
        <v>48</v>
      </c>
      <c r="AC17" s="394">
        <f>IF(ISNUMBER('ÚDAJE BC2'!C11),'ÚDAJE BC2'!C11,"")</f>
        <v>43604</v>
      </c>
      <c r="AD17" s="394"/>
    </row>
    <row r="19" spans="4:29" ht="12.75" customHeight="1">
      <c r="D19" s="395" t="s">
        <v>49</v>
      </c>
      <c r="E19" s="396"/>
      <c r="F19" s="396"/>
      <c r="G19" s="396"/>
      <c r="H19" s="396"/>
      <c r="I19" s="396"/>
      <c r="J19" s="396"/>
      <c r="K19" s="396"/>
      <c r="L19" s="396"/>
      <c r="M19" s="397"/>
      <c r="N19" s="69"/>
      <c r="O19" s="404" t="s">
        <v>2</v>
      </c>
      <c r="P19" s="404"/>
      <c r="Q19" s="404"/>
      <c r="R19" s="404"/>
      <c r="S19" s="404"/>
      <c r="T19" s="404"/>
      <c r="U19" s="404"/>
      <c r="V19" s="405">
        <f>IF(ISNUMBER('ÚDAJE BC2'!D8),'ÚDAJE BC2'!D8,"")</f>
        <v>2</v>
      </c>
      <c r="W19" s="405"/>
      <c r="X19" s="405"/>
      <c r="Y19" s="405"/>
      <c r="Z19" s="405"/>
      <c r="AA19" s="405"/>
      <c r="AB19" s="405"/>
      <c r="AC19" s="405"/>
    </row>
    <row r="20" spans="4:29" ht="12.75" customHeight="1">
      <c r="D20" s="398"/>
      <c r="E20" s="399"/>
      <c r="F20" s="399"/>
      <c r="G20" s="399"/>
      <c r="H20" s="399"/>
      <c r="I20" s="399"/>
      <c r="J20" s="399"/>
      <c r="K20" s="399"/>
      <c r="L20" s="399"/>
      <c r="M20" s="400"/>
      <c r="N20" s="69"/>
      <c r="O20" s="404"/>
      <c r="P20" s="404"/>
      <c r="Q20" s="404"/>
      <c r="R20" s="404"/>
      <c r="S20" s="404"/>
      <c r="T20" s="404"/>
      <c r="U20" s="404"/>
      <c r="V20" s="405"/>
      <c r="W20" s="405"/>
      <c r="X20" s="405"/>
      <c r="Y20" s="405"/>
      <c r="Z20" s="405"/>
      <c r="AA20" s="405"/>
      <c r="AB20" s="405"/>
      <c r="AC20" s="405"/>
    </row>
    <row r="21" spans="4:29" ht="12.75" customHeight="1">
      <c r="D21" s="398"/>
      <c r="E21" s="399"/>
      <c r="F21" s="399"/>
      <c r="G21" s="399"/>
      <c r="H21" s="399"/>
      <c r="I21" s="399"/>
      <c r="J21" s="399"/>
      <c r="K21" s="399"/>
      <c r="L21" s="399"/>
      <c r="M21" s="400"/>
      <c r="N21" s="69"/>
      <c r="O21" s="404"/>
      <c r="P21" s="404"/>
      <c r="Q21" s="404"/>
      <c r="R21" s="404"/>
      <c r="S21" s="404"/>
      <c r="T21" s="404"/>
      <c r="U21" s="404"/>
      <c r="V21" s="405"/>
      <c r="W21" s="405"/>
      <c r="X21" s="405"/>
      <c r="Y21" s="405"/>
      <c r="Z21" s="405"/>
      <c r="AA21" s="405"/>
      <c r="AB21" s="405"/>
      <c r="AC21" s="405"/>
    </row>
    <row r="22" spans="4:29" ht="12.75" customHeight="1">
      <c r="D22" s="398"/>
      <c r="E22" s="399"/>
      <c r="F22" s="399"/>
      <c r="G22" s="399"/>
      <c r="H22" s="399"/>
      <c r="I22" s="399"/>
      <c r="J22" s="399"/>
      <c r="K22" s="399"/>
      <c r="L22" s="399"/>
      <c r="M22" s="400"/>
      <c r="N22" s="69"/>
      <c r="O22" s="404"/>
      <c r="P22" s="404"/>
      <c r="Q22" s="404"/>
      <c r="R22" s="404"/>
      <c r="S22" s="404"/>
      <c r="T22" s="404"/>
      <c r="U22" s="404"/>
      <c r="V22" s="405"/>
      <c r="W22" s="405"/>
      <c r="X22" s="405"/>
      <c r="Y22" s="405"/>
      <c r="Z22" s="405"/>
      <c r="AA22" s="405"/>
      <c r="AB22" s="405"/>
      <c r="AC22" s="405"/>
    </row>
    <row r="23" spans="4:29" ht="12.75" customHeight="1">
      <c r="D23" s="398"/>
      <c r="E23" s="399"/>
      <c r="F23" s="399"/>
      <c r="G23" s="399"/>
      <c r="H23" s="399"/>
      <c r="I23" s="399"/>
      <c r="J23" s="399"/>
      <c r="K23" s="399"/>
      <c r="L23" s="399"/>
      <c r="M23" s="400"/>
      <c r="N23" s="69"/>
      <c r="O23" s="404"/>
      <c r="P23" s="404"/>
      <c r="Q23" s="404"/>
      <c r="R23" s="404"/>
      <c r="S23" s="404"/>
      <c r="T23" s="404"/>
      <c r="U23" s="404"/>
      <c r="V23" s="405"/>
      <c r="W23" s="405"/>
      <c r="X23" s="405"/>
      <c r="Y23" s="405"/>
      <c r="Z23" s="405"/>
      <c r="AA23" s="405"/>
      <c r="AB23" s="405"/>
      <c r="AC23" s="405"/>
    </row>
    <row r="24" spans="4:29" ht="12.75" customHeight="1">
      <c r="D24" s="398"/>
      <c r="E24" s="399"/>
      <c r="F24" s="399"/>
      <c r="G24" s="399"/>
      <c r="H24" s="399"/>
      <c r="I24" s="399"/>
      <c r="J24" s="399"/>
      <c r="K24" s="399"/>
      <c r="L24" s="399"/>
      <c r="M24" s="400"/>
      <c r="N24" s="69"/>
      <c r="O24" s="404"/>
      <c r="P24" s="404"/>
      <c r="Q24" s="404"/>
      <c r="R24" s="404"/>
      <c r="S24" s="404"/>
      <c r="T24" s="404"/>
      <c r="U24" s="404"/>
      <c r="V24" s="405"/>
      <c r="W24" s="405"/>
      <c r="X24" s="405"/>
      <c r="Y24" s="405"/>
      <c r="Z24" s="405"/>
      <c r="AA24" s="405"/>
      <c r="AB24" s="405"/>
      <c r="AC24" s="405"/>
    </row>
    <row r="25" spans="4:29" ht="12.75" customHeight="1">
      <c r="D25" s="398"/>
      <c r="E25" s="399"/>
      <c r="F25" s="399"/>
      <c r="G25" s="399"/>
      <c r="H25" s="399"/>
      <c r="I25" s="399"/>
      <c r="J25" s="399"/>
      <c r="K25" s="399"/>
      <c r="L25" s="399"/>
      <c r="M25" s="400"/>
      <c r="N25" s="69"/>
      <c r="O25" s="404"/>
      <c r="P25" s="404"/>
      <c r="Q25" s="404"/>
      <c r="R25" s="404"/>
      <c r="S25" s="404"/>
      <c r="T25" s="404"/>
      <c r="U25" s="404"/>
      <c r="V25" s="405"/>
      <c r="W25" s="405"/>
      <c r="X25" s="405"/>
      <c r="Y25" s="405"/>
      <c r="Z25" s="405"/>
      <c r="AA25" s="405"/>
      <c r="AB25" s="405"/>
      <c r="AC25" s="405"/>
    </row>
    <row r="26" spans="4:29" ht="12.75" customHeight="1">
      <c r="D26" s="398"/>
      <c r="E26" s="399"/>
      <c r="F26" s="399"/>
      <c r="G26" s="399"/>
      <c r="H26" s="399"/>
      <c r="I26" s="399"/>
      <c r="J26" s="399"/>
      <c r="K26" s="399"/>
      <c r="L26" s="399"/>
      <c r="M26" s="400"/>
      <c r="N26" s="69"/>
      <c r="O26" s="404"/>
      <c r="P26" s="404"/>
      <c r="Q26" s="404"/>
      <c r="R26" s="404"/>
      <c r="S26" s="404"/>
      <c r="T26" s="404"/>
      <c r="U26" s="404"/>
      <c r="V26" s="405"/>
      <c r="W26" s="405"/>
      <c r="X26" s="405"/>
      <c r="Y26" s="405"/>
      <c r="Z26" s="405"/>
      <c r="AA26" s="405"/>
      <c r="AB26" s="405"/>
      <c r="AC26" s="405"/>
    </row>
    <row r="27" spans="4:29" ht="12.75" customHeight="1">
      <c r="D27" s="401"/>
      <c r="E27" s="402"/>
      <c r="F27" s="402"/>
      <c r="G27" s="402"/>
      <c r="H27" s="402"/>
      <c r="I27" s="402"/>
      <c r="J27" s="402"/>
      <c r="K27" s="402"/>
      <c r="L27" s="402"/>
      <c r="M27" s="403"/>
      <c r="N27" s="70"/>
      <c r="O27" s="406" t="s">
        <v>50</v>
      </c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0" sqref="AF20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12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75"/>
      <c r="C1" s="375"/>
      <c r="D1" s="85" t="s">
        <v>51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76">
        <v>1</v>
      </c>
      <c r="G3" s="376"/>
      <c r="H3" s="376"/>
      <c r="I3" s="376">
        <v>2</v>
      </c>
      <c r="J3" s="376"/>
      <c r="K3" s="376"/>
      <c r="L3" s="376">
        <v>3</v>
      </c>
      <c r="M3" s="376"/>
      <c r="N3" s="376"/>
      <c r="O3" s="376"/>
      <c r="P3" s="376"/>
      <c r="Q3" s="376"/>
      <c r="R3" s="377"/>
      <c r="S3" s="377"/>
      <c r="T3" s="377"/>
      <c r="U3" s="91" t="s">
        <v>38</v>
      </c>
      <c r="V3" s="376" t="s">
        <v>39</v>
      </c>
      <c r="W3" s="376"/>
      <c r="X3" s="376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78">
        <v>1</v>
      </c>
      <c r="C4" s="379">
        <f>'SKUPINY BC2'!B15</f>
        <v>202</v>
      </c>
      <c r="D4" s="380" t="str">
        <f>'SKUPINY BC2'!C15</f>
        <v>Novota P.</v>
      </c>
      <c r="E4" s="381" t="str">
        <f>'SKUPINY BC2'!D15</f>
        <v>ŠK Altius</v>
      </c>
      <c r="F4" s="382"/>
      <c r="G4" s="382"/>
      <c r="H4" s="382"/>
      <c r="I4" s="93"/>
      <c r="J4" s="94" t="s">
        <v>45</v>
      </c>
      <c r="K4" s="95"/>
      <c r="L4" s="93"/>
      <c r="M4" s="94" t="s">
        <v>45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383">
        <f>IF(I4&gt;K4,1,0)+IF(L4&gt;N4,1,0)+IF(O4&gt;Q4,1,0)+IF(R4&gt;T4,1,0)+IF(I5&gt;K5,1,0)+IF(L5&gt;N5,1,0)+IF(O5&gt;Q5,1,0)+IF(R5&gt;T5,1,0)</f>
        <v>0</v>
      </c>
      <c r="V4" s="384">
        <f>SUM(I4,L4,O4,R4)</f>
        <v>0</v>
      </c>
      <c r="W4" s="385" t="s">
        <v>45</v>
      </c>
      <c r="X4" s="386">
        <f>SUM(K4,N4,Q4,T4)</f>
        <v>0</v>
      </c>
      <c r="Y4" s="387">
        <f>U4/$D$16</f>
        <v>0</v>
      </c>
      <c r="Z4" s="387">
        <f>(V4-X4)/$D$16</f>
        <v>0</v>
      </c>
      <c r="AA4" s="387">
        <f>V4/$D$16</f>
        <v>0</v>
      </c>
      <c r="AB4" s="388">
        <f>Y4*1000000+Z4*1000+AA4</f>
        <v>0</v>
      </c>
      <c r="AC4" s="389" t="e">
        <f>V4/X4</f>
        <v>#DIV/0!</v>
      </c>
      <c r="AD4" s="390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78"/>
      <c r="C5" s="379"/>
      <c r="D5" s="380"/>
      <c r="E5" s="381"/>
      <c r="F5" s="382"/>
      <c r="G5" s="382"/>
      <c r="H5" s="382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83"/>
      <c r="V5" s="384"/>
      <c r="W5" s="385"/>
      <c r="X5" s="386"/>
      <c r="Y5" s="387"/>
      <c r="Z5" s="387"/>
      <c r="AA5" s="387"/>
      <c r="AB5" s="388"/>
      <c r="AC5" s="389"/>
      <c r="AD5" s="390"/>
    </row>
    <row r="6" spans="2:30" ht="18" customHeight="1">
      <c r="B6" s="378">
        <v>2</v>
      </c>
      <c r="C6" s="379">
        <f>'SKUPINY BC2'!B16</f>
        <v>203</v>
      </c>
      <c r="D6" s="380" t="str">
        <f>'SKUPINY BC2'!C16</f>
        <v>Minarech P.</v>
      </c>
      <c r="E6" s="381" t="str">
        <f>'SKUPINY BC2'!D16</f>
        <v>ŠK Altius</v>
      </c>
      <c r="F6" s="101"/>
      <c r="G6" s="94" t="s">
        <v>45</v>
      </c>
      <c r="H6" s="102"/>
      <c r="I6" s="391"/>
      <c r="J6" s="391"/>
      <c r="K6" s="391"/>
      <c r="L6" s="93"/>
      <c r="M6" s="94" t="s">
        <v>45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383">
        <f>IF(F6&gt;H6,1,0)+IF(L6&gt;N6,1,0)+IF(O6&gt;Q6,1,0)+IF(R6&gt;T6,1,0)+IF(F7&gt;H7,1,0)+IF(L7&gt;N7,1,0)+IF(O7&gt;Q7,1,0)+IF(R7&gt;T7,1,0)</f>
        <v>0</v>
      </c>
      <c r="V6" s="384">
        <f>SUM(F6,L6,O6,R6)</f>
        <v>0</v>
      </c>
      <c r="W6" s="385" t="s">
        <v>45</v>
      </c>
      <c r="X6" s="386">
        <f>SUM(H6,N6,Q6,T6)</f>
        <v>0</v>
      </c>
      <c r="Y6" s="387">
        <f>U6/$D$16</f>
        <v>0</v>
      </c>
      <c r="Z6" s="387">
        <f>(V6-X6)/$D$16</f>
        <v>0</v>
      </c>
      <c r="AA6" s="387">
        <f>V6/$D$16</f>
        <v>0</v>
      </c>
      <c r="AB6" s="388">
        <f>Y6*1000000+Z6*1000+AA6</f>
        <v>0</v>
      </c>
      <c r="AC6" s="389" t="e">
        <f>V6/X6</f>
        <v>#DIV/0!</v>
      </c>
      <c r="AD6" s="390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78"/>
      <c r="C7" s="379"/>
      <c r="D7" s="380"/>
      <c r="E7" s="381"/>
      <c r="F7" s="103"/>
      <c r="G7" s="98">
        <f aca="true" t="shared" si="0" ref="G7:G13">IF(ISNUMBER(F7),":","")</f>
      </c>
      <c r="H7" s="104"/>
      <c r="I7" s="391"/>
      <c r="J7" s="391"/>
      <c r="K7" s="391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83"/>
      <c r="V7" s="384"/>
      <c r="W7" s="385"/>
      <c r="X7" s="386"/>
      <c r="Y7" s="387"/>
      <c r="Z7" s="387"/>
      <c r="AA7" s="387"/>
      <c r="AB7" s="388"/>
      <c r="AC7" s="389"/>
      <c r="AD7" s="390"/>
    </row>
    <row r="8" spans="2:30" ht="18" customHeight="1">
      <c r="B8" s="378">
        <v>3</v>
      </c>
      <c r="C8" s="379">
        <f>'SKUPINY BC2'!B17</f>
        <v>206</v>
      </c>
      <c r="D8" s="380" t="str">
        <f>'SKUPINY BC2'!C17</f>
        <v>Breznay M.</v>
      </c>
      <c r="E8" s="381" t="str">
        <f>'SKUPINY BC2'!D17</f>
        <v>ZOM Prešov</v>
      </c>
      <c r="F8" s="101"/>
      <c r="G8" s="94" t="s">
        <v>45</v>
      </c>
      <c r="H8" s="102"/>
      <c r="I8" s="101"/>
      <c r="J8" s="94" t="s">
        <v>45</v>
      </c>
      <c r="K8" s="102"/>
      <c r="L8" s="391"/>
      <c r="M8" s="391"/>
      <c r="N8" s="391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383">
        <f>IF(I8&gt;K8,1,0)+IF(F8&gt;H8,1,0)+IF(O8&gt;Q8,1,0)+IF(R8&gt;T8,1,0)+IF(I9&gt;K9,1,0)+IF(F9&gt;H9,1,0)+IF(O9&gt;Q9,1,0)+IF(R9&gt;T9,1,0)</f>
        <v>0</v>
      </c>
      <c r="V8" s="384">
        <f>SUM(F8,I8,O8,R8)</f>
        <v>0</v>
      </c>
      <c r="W8" s="385" t="s">
        <v>45</v>
      </c>
      <c r="X8" s="386">
        <f>SUM(H8,K8,Q8,T8)</f>
        <v>0</v>
      </c>
      <c r="Y8" s="387">
        <f>U8/$D$16</f>
        <v>0</v>
      </c>
      <c r="Z8" s="387">
        <f>(V8-X8)/$D$16</f>
        <v>0</v>
      </c>
      <c r="AA8" s="387">
        <f>V8/$D$16</f>
        <v>0</v>
      </c>
      <c r="AB8" s="388">
        <f>Y8*1000000+Z8*1000+AA8</f>
        <v>0</v>
      </c>
      <c r="AC8" s="389" t="e">
        <f>V8/X8</f>
        <v>#DIV/0!</v>
      </c>
      <c r="AD8" s="390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78"/>
      <c r="C9" s="379"/>
      <c r="D9" s="380"/>
      <c r="E9" s="381"/>
      <c r="F9" s="103"/>
      <c r="G9" s="98"/>
      <c r="H9" s="104"/>
      <c r="I9" s="105"/>
      <c r="J9" s="98">
        <f>IF(ISNUMBER(I9),":","")</f>
      </c>
      <c r="K9" s="104"/>
      <c r="L9" s="391"/>
      <c r="M9" s="391"/>
      <c r="N9" s="391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83"/>
      <c r="V9" s="384"/>
      <c r="W9" s="385"/>
      <c r="X9" s="386"/>
      <c r="Y9" s="387"/>
      <c r="Z9" s="387"/>
      <c r="AA9" s="387"/>
      <c r="AB9" s="388"/>
      <c r="AC9" s="389"/>
      <c r="AD9" s="390"/>
    </row>
    <row r="10" spans="2:30" ht="18" customHeight="1">
      <c r="B10" s="378">
        <v>4</v>
      </c>
      <c r="C10" s="379">
        <f>'SKUPINY BC2'!B18</f>
        <v>207</v>
      </c>
      <c r="D10" s="380" t="str">
        <f>'SKUPINY BC2'!C18</f>
        <v>Jankechová E.</v>
      </c>
      <c r="E10" s="381" t="str">
        <f>'SKUPINY BC2'!D18</f>
        <v>OMD v SR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391"/>
      <c r="P10" s="391"/>
      <c r="Q10" s="391"/>
      <c r="R10" s="93">
        <f>IF(ISNUMBER(Q12),Q12,"")</f>
      </c>
      <c r="S10" s="94">
        <f>IF(ISNUMBER(O12),":","")</f>
      </c>
      <c r="T10" s="96">
        <f>IF(ISNUMBER(O12),O12,"")</f>
      </c>
      <c r="U10" s="383">
        <f>IF(I10&gt;K10,1,0)+IF(L10&gt;N10,1,0)+IF(F10&gt;H10,1,0)+IF(R10&gt;T10,1,0)+IF(I11&gt;K11,1,0)+IF(L11&gt;N11,1,0)+IF(F11&gt;H11,1,0)+IF(R11&gt;T11,1,0)</f>
        <v>0</v>
      </c>
      <c r="V10" s="384">
        <f>SUM(F10,I10,L10,R10)</f>
        <v>0</v>
      </c>
      <c r="W10" s="385" t="s">
        <v>45</v>
      </c>
      <c r="X10" s="386">
        <f>SUM(H10,K10,N10,T10)</f>
        <v>0</v>
      </c>
      <c r="Y10" s="387">
        <f>U10/$D$16</f>
        <v>0</v>
      </c>
      <c r="Z10" s="387">
        <f>(V10-X10)/$D$16</f>
        <v>0</v>
      </c>
      <c r="AA10" s="387">
        <f>V10/$D$16</f>
        <v>0</v>
      </c>
      <c r="AB10" s="388">
        <f>IF(ISNA(D10),-10^9,Y10*1000000+Z10*1000+AA10)</f>
        <v>0</v>
      </c>
      <c r="AC10" s="389" t="e">
        <f>V10/X10</f>
        <v>#DIV/0!</v>
      </c>
      <c r="AD10" s="390">
        <f>IF(LARGE($AB$4:$AB$13,1)=AB10,1,IF(LARGE($AB$4:$AB$13,2)=AB10,2,IF(LARGE($AB$4:$AB$13,3)=AB10,3,IF(LARGE($AB$4:$AB$13,4)=AB10,4,IF(LARGE($AB$4:$AB$13,5)=AB10,5,-1)))))</f>
        <v>1</v>
      </c>
    </row>
    <row r="11" spans="2:30" ht="12" customHeight="1">
      <c r="B11" s="378"/>
      <c r="C11" s="379"/>
      <c r="D11" s="380"/>
      <c r="E11" s="381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91"/>
      <c r="P11" s="391"/>
      <c r="Q11" s="391"/>
      <c r="R11" s="97">
        <f>IF(ISNUMBER(Q13),Q13,"")</f>
      </c>
      <c r="S11" s="98">
        <f>IF(ISNUMBER(O13),":","")</f>
      </c>
      <c r="T11" s="100">
        <f>IF(ISNUMBER(O13),O13,"")</f>
      </c>
      <c r="U11" s="383"/>
      <c r="V11" s="384"/>
      <c r="W11" s="385"/>
      <c r="X11" s="386"/>
      <c r="Y11" s="387"/>
      <c r="Z11" s="387"/>
      <c r="AA11" s="387"/>
      <c r="AB11" s="388"/>
      <c r="AC11" s="389"/>
      <c r="AD11" s="390"/>
    </row>
    <row r="12" spans="2:30" ht="18" customHeight="1" hidden="1">
      <c r="B12" s="378">
        <v>5</v>
      </c>
      <c r="C12" s="379" t="e">
        <f>'SKUPINY BC2'!B19</f>
        <v>#N/A</v>
      </c>
      <c r="D12" s="380" t="e">
        <f>'SKUPINY BC2'!C35</f>
        <v>#N/A</v>
      </c>
      <c r="E12" s="381" t="e">
        <f>'SKUPINY BC2'!D35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92"/>
      <c r="S12" s="392"/>
      <c r="T12" s="392"/>
      <c r="U12" s="383">
        <f>IF(I12&gt;K12,1,0)+IF(L12&gt;N12,1,0)+IF(O12&gt;Q12,1,0)+IF(F12&gt;H12,1,0)+IF(I13&gt;K13,1,0)+IF(L13&gt;N13,1,0)+IF(O13&gt;Q13,1,0)+IF(F13&gt;H13,1,0)</f>
        <v>0</v>
      </c>
      <c r="V12" s="384">
        <f>SUM(F12,I12,L12,O12)</f>
        <v>0</v>
      </c>
      <c r="W12" s="385" t="s">
        <v>45</v>
      </c>
      <c r="X12" s="386">
        <f>SUM(H12,K12,N12,Q12)</f>
        <v>0</v>
      </c>
      <c r="Y12" s="387">
        <f>U12/$D$16</f>
        <v>0</v>
      </c>
      <c r="Z12" s="387">
        <f>(V12-X12)/$D$16</f>
        <v>0</v>
      </c>
      <c r="AA12" s="387">
        <f>V12/$D$16</f>
        <v>0</v>
      </c>
      <c r="AB12" s="388">
        <f>IF(ISNA(D12),-10^9,Y12*1000000+Z12*1000+AA12)</f>
        <v>-1000000000</v>
      </c>
      <c r="AC12" s="389" t="e">
        <f>V12/X12</f>
        <v>#DIV/0!</v>
      </c>
      <c r="AD12" s="390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378"/>
      <c r="C13" s="379"/>
      <c r="D13" s="380"/>
      <c r="E13" s="381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92"/>
      <c r="S13" s="392"/>
      <c r="T13" s="392"/>
      <c r="U13" s="383"/>
      <c r="V13" s="384"/>
      <c r="W13" s="385"/>
      <c r="X13" s="386"/>
      <c r="Y13" s="387"/>
      <c r="Z13" s="387"/>
      <c r="AA13" s="387"/>
      <c r="AB13" s="388"/>
      <c r="AC13" s="389"/>
      <c r="AD13" s="390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4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3</v>
      </c>
    </row>
    <row r="17" spans="4:30" ht="15" customHeight="1">
      <c r="D17" s="46" t="s">
        <v>46</v>
      </c>
      <c r="E17" s="393" t="str">
        <f>IF(ISTEXT('ÚDAJE BC2'!C10),'ÚDAJE BC2'!C10,"")</f>
        <v>Matúš Grega</v>
      </c>
      <c r="F17" s="393"/>
      <c r="G17" s="393"/>
      <c r="H17" s="393"/>
      <c r="I17" s="393"/>
      <c r="J17" s="393"/>
      <c r="K17" s="393"/>
      <c r="L17" s="67" t="s">
        <v>47</v>
      </c>
      <c r="M17" s="39"/>
      <c r="N17" s="39"/>
      <c r="P17" s="371" t="str">
        <f>IF(ISTEXT('ÚDAJE BC2'!C9),'ÚDAJE BC2'!C9,"")</f>
        <v>Ondrej Bašták Ďurán</v>
      </c>
      <c r="Q17" s="371"/>
      <c r="R17" s="371"/>
      <c r="S17" s="371"/>
      <c r="T17" s="371"/>
      <c r="U17" s="371"/>
      <c r="V17" s="68" t="s">
        <v>48</v>
      </c>
      <c r="AC17" s="394">
        <f>IF(ISNUMBER('ÚDAJE BC2'!C11),'ÚDAJE BC2'!C11,"")</f>
        <v>43604</v>
      </c>
      <c r="AD17" s="394"/>
    </row>
    <row r="19" spans="4:29" ht="12.75" customHeight="1">
      <c r="D19" s="395" t="s">
        <v>49</v>
      </c>
      <c r="E19" s="396"/>
      <c r="F19" s="396"/>
      <c r="G19" s="396"/>
      <c r="H19" s="396"/>
      <c r="I19" s="396"/>
      <c r="J19" s="396"/>
      <c r="K19" s="396"/>
      <c r="L19" s="396"/>
      <c r="M19" s="397"/>
      <c r="N19" s="69"/>
      <c r="O19" s="404" t="s">
        <v>2</v>
      </c>
      <c r="P19" s="404"/>
      <c r="Q19" s="404"/>
      <c r="R19" s="404"/>
      <c r="S19" s="404"/>
      <c r="T19" s="404"/>
      <c r="U19" s="404"/>
      <c r="V19" s="405">
        <f>IF(ISNUMBER('ÚDAJE BC2'!D8),'ÚDAJE BC2'!D8,"")</f>
        <v>2</v>
      </c>
      <c r="W19" s="405"/>
      <c r="X19" s="405"/>
      <c r="Y19" s="405"/>
      <c r="Z19" s="405"/>
      <c r="AA19" s="405"/>
      <c r="AB19" s="405"/>
      <c r="AC19" s="405"/>
    </row>
    <row r="20" spans="4:29" ht="12.75" customHeight="1">
      <c r="D20" s="398"/>
      <c r="E20" s="399"/>
      <c r="F20" s="399"/>
      <c r="G20" s="399"/>
      <c r="H20" s="399"/>
      <c r="I20" s="399"/>
      <c r="J20" s="399"/>
      <c r="K20" s="399"/>
      <c r="L20" s="399"/>
      <c r="M20" s="400"/>
      <c r="N20" s="69"/>
      <c r="O20" s="404"/>
      <c r="P20" s="404"/>
      <c r="Q20" s="404"/>
      <c r="R20" s="404"/>
      <c r="S20" s="404"/>
      <c r="T20" s="404"/>
      <c r="U20" s="404"/>
      <c r="V20" s="405"/>
      <c r="W20" s="405"/>
      <c r="X20" s="405"/>
      <c r="Y20" s="405"/>
      <c r="Z20" s="405"/>
      <c r="AA20" s="405"/>
      <c r="AB20" s="405"/>
      <c r="AC20" s="405"/>
    </row>
    <row r="21" spans="4:29" ht="12.75" customHeight="1">
      <c r="D21" s="398"/>
      <c r="E21" s="399"/>
      <c r="F21" s="399"/>
      <c r="G21" s="399"/>
      <c r="H21" s="399"/>
      <c r="I21" s="399"/>
      <c r="J21" s="399"/>
      <c r="K21" s="399"/>
      <c r="L21" s="399"/>
      <c r="M21" s="400"/>
      <c r="N21" s="69"/>
      <c r="O21" s="404"/>
      <c r="P21" s="404"/>
      <c r="Q21" s="404"/>
      <c r="R21" s="404"/>
      <c r="S21" s="404"/>
      <c r="T21" s="404"/>
      <c r="U21" s="404"/>
      <c r="V21" s="405"/>
      <c r="W21" s="405"/>
      <c r="X21" s="405"/>
      <c r="Y21" s="405"/>
      <c r="Z21" s="405"/>
      <c r="AA21" s="405"/>
      <c r="AB21" s="405"/>
      <c r="AC21" s="405"/>
    </row>
    <row r="22" spans="4:29" ht="12.75" customHeight="1">
      <c r="D22" s="398"/>
      <c r="E22" s="399"/>
      <c r="F22" s="399"/>
      <c r="G22" s="399"/>
      <c r="H22" s="399"/>
      <c r="I22" s="399"/>
      <c r="J22" s="399"/>
      <c r="K22" s="399"/>
      <c r="L22" s="399"/>
      <c r="M22" s="400"/>
      <c r="N22" s="69"/>
      <c r="O22" s="404"/>
      <c r="P22" s="404"/>
      <c r="Q22" s="404"/>
      <c r="R22" s="404"/>
      <c r="S22" s="404"/>
      <c r="T22" s="404"/>
      <c r="U22" s="404"/>
      <c r="V22" s="405"/>
      <c r="W22" s="405"/>
      <c r="X22" s="405"/>
      <c r="Y22" s="405"/>
      <c r="Z22" s="405"/>
      <c r="AA22" s="405"/>
      <c r="AB22" s="405"/>
      <c r="AC22" s="405"/>
    </row>
    <row r="23" spans="4:29" ht="12.75" customHeight="1">
      <c r="D23" s="398"/>
      <c r="E23" s="399"/>
      <c r="F23" s="399"/>
      <c r="G23" s="399"/>
      <c r="H23" s="399"/>
      <c r="I23" s="399"/>
      <c r="J23" s="399"/>
      <c r="K23" s="399"/>
      <c r="L23" s="399"/>
      <c r="M23" s="400"/>
      <c r="N23" s="69"/>
      <c r="O23" s="404"/>
      <c r="P23" s="404"/>
      <c r="Q23" s="404"/>
      <c r="R23" s="404"/>
      <c r="S23" s="404"/>
      <c r="T23" s="404"/>
      <c r="U23" s="404"/>
      <c r="V23" s="405"/>
      <c r="W23" s="405"/>
      <c r="X23" s="405"/>
      <c r="Y23" s="405"/>
      <c r="Z23" s="405"/>
      <c r="AA23" s="405"/>
      <c r="AB23" s="405"/>
      <c r="AC23" s="405"/>
    </row>
    <row r="24" spans="4:29" ht="12.75" customHeight="1">
      <c r="D24" s="398"/>
      <c r="E24" s="399"/>
      <c r="F24" s="399"/>
      <c r="G24" s="399"/>
      <c r="H24" s="399"/>
      <c r="I24" s="399"/>
      <c r="J24" s="399"/>
      <c r="K24" s="399"/>
      <c r="L24" s="399"/>
      <c r="M24" s="400"/>
      <c r="N24" s="69"/>
      <c r="O24" s="404"/>
      <c r="P24" s="404"/>
      <c r="Q24" s="404"/>
      <c r="R24" s="404"/>
      <c r="S24" s="404"/>
      <c r="T24" s="404"/>
      <c r="U24" s="404"/>
      <c r="V24" s="405"/>
      <c r="W24" s="405"/>
      <c r="X24" s="405"/>
      <c r="Y24" s="405"/>
      <c r="Z24" s="405"/>
      <c r="AA24" s="405"/>
      <c r="AB24" s="405"/>
      <c r="AC24" s="405"/>
    </row>
    <row r="25" spans="4:29" ht="12.75" customHeight="1">
      <c r="D25" s="398"/>
      <c r="E25" s="399"/>
      <c r="F25" s="399"/>
      <c r="G25" s="399"/>
      <c r="H25" s="399"/>
      <c r="I25" s="399"/>
      <c r="J25" s="399"/>
      <c r="K25" s="399"/>
      <c r="L25" s="399"/>
      <c r="M25" s="400"/>
      <c r="N25" s="69"/>
      <c r="O25" s="404"/>
      <c r="P25" s="404"/>
      <c r="Q25" s="404"/>
      <c r="R25" s="404"/>
      <c r="S25" s="404"/>
      <c r="T25" s="404"/>
      <c r="U25" s="404"/>
      <c r="V25" s="405"/>
      <c r="W25" s="405"/>
      <c r="X25" s="405"/>
      <c r="Y25" s="405"/>
      <c r="Z25" s="405"/>
      <c r="AA25" s="405"/>
      <c r="AB25" s="405"/>
      <c r="AC25" s="405"/>
    </row>
    <row r="26" spans="4:29" ht="12.75" customHeight="1">
      <c r="D26" s="398"/>
      <c r="E26" s="399"/>
      <c r="F26" s="399"/>
      <c r="G26" s="399"/>
      <c r="H26" s="399"/>
      <c r="I26" s="399"/>
      <c r="J26" s="399"/>
      <c r="K26" s="399"/>
      <c r="L26" s="399"/>
      <c r="M26" s="400"/>
      <c r="N26" s="69"/>
      <c r="O26" s="404"/>
      <c r="P26" s="404"/>
      <c r="Q26" s="404"/>
      <c r="R26" s="404"/>
      <c r="S26" s="404"/>
      <c r="T26" s="404"/>
      <c r="U26" s="404"/>
      <c r="V26" s="405"/>
      <c r="W26" s="405"/>
      <c r="X26" s="405"/>
      <c r="Y26" s="405"/>
      <c r="Z26" s="405"/>
      <c r="AA26" s="405"/>
      <c r="AB26" s="405"/>
      <c r="AC26" s="405"/>
    </row>
    <row r="27" spans="4:29" ht="12.75" customHeight="1">
      <c r="D27" s="401"/>
      <c r="E27" s="402"/>
      <c r="F27" s="402"/>
      <c r="G27" s="402"/>
      <c r="H27" s="402"/>
      <c r="I27" s="402"/>
      <c r="J27" s="402"/>
      <c r="K27" s="402"/>
      <c r="L27" s="402"/>
      <c r="M27" s="403"/>
      <c r="N27" s="70"/>
      <c r="O27" s="406" t="s">
        <v>50</v>
      </c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4" sqref="AF24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75"/>
      <c r="C1" s="375"/>
      <c r="D1" s="85" t="s">
        <v>58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76">
        <v>1</v>
      </c>
      <c r="G3" s="376"/>
      <c r="H3" s="376"/>
      <c r="I3" s="376">
        <v>2</v>
      </c>
      <c r="J3" s="376"/>
      <c r="K3" s="376"/>
      <c r="L3" s="376">
        <v>3</v>
      </c>
      <c r="M3" s="376"/>
      <c r="N3" s="376"/>
      <c r="O3" s="376">
        <v>4</v>
      </c>
      <c r="P3" s="376"/>
      <c r="Q3" s="376"/>
      <c r="R3" s="377"/>
      <c r="S3" s="377"/>
      <c r="T3" s="377"/>
      <c r="U3" s="91" t="s">
        <v>38</v>
      </c>
      <c r="V3" s="376" t="s">
        <v>39</v>
      </c>
      <c r="W3" s="376"/>
      <c r="X3" s="376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78">
        <v>1</v>
      </c>
      <c r="C4" s="379" t="e">
        <f>'SKUPINY BC2'!B23</f>
        <v>#N/A</v>
      </c>
      <c r="D4" s="380" t="e">
        <f>'SKUPINY BC2'!C23</f>
        <v>#N/A</v>
      </c>
      <c r="E4" s="381" t="e">
        <f>'SKUPINY BC2'!D23</f>
        <v>#N/A</v>
      </c>
      <c r="F4" s="382"/>
      <c r="G4" s="382"/>
      <c r="H4" s="382"/>
      <c r="I4" s="93"/>
      <c r="J4" s="94" t="s">
        <v>45</v>
      </c>
      <c r="K4" s="95"/>
      <c r="L4" s="93"/>
      <c r="M4" s="94" t="s">
        <v>45</v>
      </c>
      <c r="N4" s="95"/>
      <c r="O4" s="93"/>
      <c r="P4" s="94" t="s">
        <v>45</v>
      </c>
      <c r="Q4" s="95"/>
      <c r="R4" s="93">
        <f>IF(ISNUMBER(H12),H12,"")</f>
      </c>
      <c r="S4" s="94">
        <f>IF(ISNUMBER(F12),":","")</f>
      </c>
      <c r="T4" s="96">
        <f>IF(ISNUMBER(F12),F12,"")</f>
      </c>
      <c r="U4" s="383">
        <f>IF(I4&gt;K4,1,0)+IF(L4&gt;N4,1,0)+IF(O4&gt;Q4,1,0)+IF(R4&gt;T4,1,0)+IF(I5&gt;K5,1,0)+IF(L5&gt;N5,1,0)+IF(O5&gt;Q5,1,0)+IF(R5&gt;T5,1,0)</f>
        <v>0</v>
      </c>
      <c r="V4" s="384">
        <f>SUM(I4,L4,O4,R4)</f>
        <v>0</v>
      </c>
      <c r="W4" s="385" t="s">
        <v>45</v>
      </c>
      <c r="X4" s="386">
        <f>SUM(K4,N4,Q4,T4)</f>
        <v>0</v>
      </c>
      <c r="Y4" s="387">
        <f>U4/$D$16</f>
        <v>0</v>
      </c>
      <c r="Z4" s="387">
        <f>(V4-X4)/$D$16</f>
        <v>0</v>
      </c>
      <c r="AA4" s="387">
        <f>V4/$D$16</f>
        <v>0</v>
      </c>
      <c r="AB4" s="388">
        <f>Y4*1000000+Z4*1000+AA4</f>
        <v>0</v>
      </c>
      <c r="AC4" s="389" t="e">
        <f>V4/X4</f>
        <v>#DIV/0!</v>
      </c>
      <c r="AD4" s="390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78"/>
      <c r="C5" s="379"/>
      <c r="D5" s="380"/>
      <c r="E5" s="381"/>
      <c r="F5" s="382"/>
      <c r="G5" s="382"/>
      <c r="H5" s="382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83"/>
      <c r="V5" s="384"/>
      <c r="W5" s="385"/>
      <c r="X5" s="386"/>
      <c r="Y5" s="387"/>
      <c r="Z5" s="387"/>
      <c r="AA5" s="387"/>
      <c r="AB5" s="388"/>
      <c r="AC5" s="389"/>
      <c r="AD5" s="390"/>
    </row>
    <row r="6" spans="2:30" ht="18" customHeight="1">
      <c r="B6" s="378">
        <v>2</v>
      </c>
      <c r="C6" s="379" t="e">
        <f>'SKUPINY BC2'!B24</f>
        <v>#N/A</v>
      </c>
      <c r="D6" s="380" t="e">
        <f>'SKUPINY BC2'!C24</f>
        <v>#N/A</v>
      </c>
      <c r="E6" s="381" t="e">
        <f>'SKUPINY BC2'!D24</f>
        <v>#N/A</v>
      </c>
      <c r="F6" s="101"/>
      <c r="G6" s="94" t="s">
        <v>45</v>
      </c>
      <c r="H6" s="102"/>
      <c r="I6" s="391"/>
      <c r="J6" s="391"/>
      <c r="K6" s="391"/>
      <c r="L6" s="93"/>
      <c r="M6" s="94" t="s">
        <v>45</v>
      </c>
      <c r="N6" s="95"/>
      <c r="O6" s="93"/>
      <c r="P6" s="94" t="s">
        <v>45</v>
      </c>
      <c r="Q6" s="95"/>
      <c r="R6" s="93">
        <f>IF(ISNUMBER(K12),K12,"")</f>
      </c>
      <c r="S6" s="94">
        <f>IF(ISNUMBER(I12),":","")</f>
      </c>
      <c r="T6" s="96">
        <f>IF(ISNUMBER(I12),I12,"")</f>
      </c>
      <c r="U6" s="383">
        <f>IF(F6&gt;H6,1,0)+IF(L6&gt;N6,1,0)+IF(O6&gt;Q6,1,0)+IF(R6&gt;T6,1,0)+IF(F7&gt;H7,1,0)+IF(L7&gt;N7,1,0)+IF(O7&gt;Q7,1,0)+IF(R7&gt;T7,1,0)</f>
        <v>0</v>
      </c>
      <c r="V6" s="384">
        <f>SUM(F6,L6,O6,R6)</f>
        <v>0</v>
      </c>
      <c r="W6" s="385" t="s">
        <v>45</v>
      </c>
      <c r="X6" s="386">
        <f>SUM(H6,N6,Q6,T6)</f>
        <v>0</v>
      </c>
      <c r="Y6" s="387">
        <f>U6/$D$16</f>
        <v>0</v>
      </c>
      <c r="Z6" s="387">
        <f>(V6-X6)/$D$16</f>
        <v>0</v>
      </c>
      <c r="AA6" s="387">
        <f>V6/$D$16</f>
        <v>0</v>
      </c>
      <c r="AB6" s="388">
        <f>Y6*1000000+Z6*1000+AA6</f>
        <v>0</v>
      </c>
      <c r="AC6" s="389" t="e">
        <f>V6/X6</f>
        <v>#DIV/0!</v>
      </c>
      <c r="AD6" s="390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78"/>
      <c r="C7" s="379"/>
      <c r="D7" s="380"/>
      <c r="E7" s="381"/>
      <c r="F7" s="103"/>
      <c r="G7" s="98">
        <f aca="true" t="shared" si="0" ref="G7:G13">IF(ISNUMBER(F7),":","")</f>
      </c>
      <c r="H7" s="104"/>
      <c r="I7" s="391"/>
      <c r="J7" s="391"/>
      <c r="K7" s="391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83"/>
      <c r="V7" s="384"/>
      <c r="W7" s="385"/>
      <c r="X7" s="386"/>
      <c r="Y7" s="387"/>
      <c r="Z7" s="387"/>
      <c r="AA7" s="387"/>
      <c r="AB7" s="388"/>
      <c r="AC7" s="389"/>
      <c r="AD7" s="390"/>
    </row>
    <row r="8" spans="2:30" ht="18" customHeight="1">
      <c r="B8" s="378">
        <v>3</v>
      </c>
      <c r="C8" s="379" t="e">
        <f>'SKUPINY BC2'!B25</f>
        <v>#N/A</v>
      </c>
      <c r="D8" s="380" t="e">
        <f>'SKUPINY BC2'!C25</f>
        <v>#N/A</v>
      </c>
      <c r="E8" s="381" t="e">
        <f>'SKUPINY BC2'!D25</f>
        <v>#N/A</v>
      </c>
      <c r="F8" s="101"/>
      <c r="G8" s="94" t="s">
        <v>45</v>
      </c>
      <c r="H8" s="102"/>
      <c r="I8" s="101"/>
      <c r="J8" s="94" t="s">
        <v>45</v>
      </c>
      <c r="K8" s="102"/>
      <c r="L8" s="391"/>
      <c r="M8" s="391"/>
      <c r="N8" s="391"/>
      <c r="O8" s="93"/>
      <c r="P8" s="94" t="s">
        <v>45</v>
      </c>
      <c r="Q8" s="95"/>
      <c r="R8" s="93">
        <f>IF(ISNUMBER(N12),N12,"")</f>
      </c>
      <c r="S8" s="94">
        <f>IF(ISNUMBER(L12),":","")</f>
      </c>
      <c r="T8" s="96">
        <f>IF(ISNUMBER(L12),L12,"")</f>
      </c>
      <c r="U8" s="383">
        <f>IF(I8&gt;K8,1,0)+IF(F8&gt;H8,1,0)+IF(O8&gt;Q8,1,0)+IF(R8&gt;T8,1,0)+IF(I9&gt;K9,1,0)+IF(F9&gt;H9,1,0)+IF(O9&gt;Q9,1,0)+IF(R9&gt;T9,1,0)</f>
        <v>0</v>
      </c>
      <c r="V8" s="384">
        <f>SUM(F8,I8,O8,R8)</f>
        <v>0</v>
      </c>
      <c r="W8" s="385" t="s">
        <v>45</v>
      </c>
      <c r="X8" s="386">
        <f>SUM(H8,K8,Q8,T8)</f>
        <v>0</v>
      </c>
      <c r="Y8" s="387">
        <f>U8/$D$16</f>
        <v>0</v>
      </c>
      <c r="Z8" s="387">
        <f>(V8-X8)/$D$16</f>
        <v>0</v>
      </c>
      <c r="AA8" s="387">
        <f>V8/$D$16</f>
        <v>0</v>
      </c>
      <c r="AB8" s="388">
        <f>Y8*1000000+Z8*1000+AA8</f>
        <v>0</v>
      </c>
      <c r="AC8" s="389" t="e">
        <f>V8/X8</f>
        <v>#DIV/0!</v>
      </c>
      <c r="AD8" s="390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78"/>
      <c r="C9" s="379"/>
      <c r="D9" s="380"/>
      <c r="E9" s="381"/>
      <c r="F9" s="103"/>
      <c r="G9" s="98" t="s">
        <v>45</v>
      </c>
      <c r="H9" s="104"/>
      <c r="I9" s="105"/>
      <c r="J9" s="98">
        <f>IF(ISNUMBER(I9),":","")</f>
      </c>
      <c r="K9" s="104"/>
      <c r="L9" s="391"/>
      <c r="M9" s="391"/>
      <c r="N9" s="391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83"/>
      <c r="V9" s="384"/>
      <c r="W9" s="385"/>
      <c r="X9" s="386"/>
      <c r="Y9" s="387"/>
      <c r="Z9" s="387"/>
      <c r="AA9" s="387"/>
      <c r="AB9" s="388"/>
      <c r="AC9" s="389"/>
      <c r="AD9" s="390"/>
    </row>
    <row r="10" spans="2:30" ht="18" customHeight="1">
      <c r="B10" s="378">
        <v>4</v>
      </c>
      <c r="C10" s="379" t="e">
        <f>'SKUPINY BC2'!B26</f>
        <v>#N/A</v>
      </c>
      <c r="D10" s="380" t="e">
        <f>'SKUPINY BC2'!C26</f>
        <v>#N/A</v>
      </c>
      <c r="E10" s="381" t="e">
        <f>'SKUPINY BC2'!D26</f>
        <v>#N/A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391"/>
      <c r="P10" s="391"/>
      <c r="Q10" s="391"/>
      <c r="R10" s="93">
        <f>IF(ISNUMBER(Q12),Q12,"")</f>
      </c>
      <c r="S10" s="94">
        <f>IF(ISNUMBER(O12),":","")</f>
      </c>
      <c r="T10" s="96">
        <f>IF(ISNUMBER(O12),O12,"")</f>
      </c>
      <c r="U10" s="383">
        <f>IF(I10&gt;K10,1,0)+IF(L10&gt;N10,1,0)+IF(F10&gt;H10,1,0)+IF(R10&gt;T10,1,0)+IF(I11&gt;K11,1,0)+IF(L11&gt;N11,1,0)+IF(F11&gt;H11,1,0)+IF(R11&gt;T11,1,0)</f>
        <v>0</v>
      </c>
      <c r="V10" s="384">
        <f>SUM(F10,I10,L10,R10)</f>
        <v>0</v>
      </c>
      <c r="W10" s="385" t="s">
        <v>45</v>
      </c>
      <c r="X10" s="386">
        <f>SUM(H10,K10,N10,T10)</f>
        <v>0</v>
      </c>
      <c r="Y10" s="387">
        <f>U10/$D$16</f>
        <v>0</v>
      </c>
      <c r="Z10" s="387">
        <f>(V10-X10)/$D$16</f>
        <v>0</v>
      </c>
      <c r="AA10" s="387">
        <f>V10/$D$16</f>
        <v>0</v>
      </c>
      <c r="AB10" s="388">
        <f>IF(ISNA(D10),-10^9,Y10*1000000+Z10*1000+AA10)</f>
        <v>-1000000000</v>
      </c>
      <c r="AC10" s="389" t="e">
        <f>V10/X10</f>
        <v>#DIV/0!</v>
      </c>
      <c r="AD10" s="390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78"/>
      <c r="C11" s="379"/>
      <c r="D11" s="380"/>
      <c r="E11" s="381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91"/>
      <c r="P11" s="391"/>
      <c r="Q11" s="391"/>
      <c r="R11" s="97">
        <f>IF(ISNUMBER(Q13),Q13,"")</f>
      </c>
      <c r="S11" s="98">
        <f>IF(ISNUMBER(O13),":","")</f>
      </c>
      <c r="T11" s="100">
        <f>IF(ISNUMBER(O13),O13,"")</f>
      </c>
      <c r="U11" s="383"/>
      <c r="V11" s="384"/>
      <c r="W11" s="385"/>
      <c r="X11" s="386"/>
      <c r="Y11" s="387"/>
      <c r="Z11" s="387"/>
      <c r="AA11" s="387"/>
      <c r="AB11" s="388"/>
      <c r="AC11" s="389"/>
      <c r="AD11" s="390"/>
    </row>
    <row r="12" spans="2:30" ht="18" customHeight="1" hidden="1">
      <c r="B12" s="378">
        <v>5</v>
      </c>
      <c r="C12" s="379" t="e">
        <f>'SKUPINY BC2'!B19</f>
        <v>#N/A</v>
      </c>
      <c r="D12" s="380" t="e">
        <f>'SKUPINY BC2'!C27</f>
        <v>#N/A</v>
      </c>
      <c r="E12" s="381" t="e">
        <f>'SKUPINY BC2'!D27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92"/>
      <c r="S12" s="392"/>
      <c r="T12" s="392"/>
      <c r="U12" s="383">
        <f>IF(I12&gt;K12,1,0)+IF(L12&gt;N12,1,0)+IF(O12&gt;Q12,1,0)+IF(F12&gt;H12,1,0)+IF(I13&gt;K13,1,0)+IF(L13&gt;N13,1,0)+IF(O13&gt;Q13,1,0)+IF(F13&gt;H13,1,0)</f>
        <v>0</v>
      </c>
      <c r="V12" s="384">
        <f>SUM(F12,I12,L12,O12)</f>
        <v>0</v>
      </c>
      <c r="W12" s="385" t="s">
        <v>45</v>
      </c>
      <c r="X12" s="386">
        <f>SUM(H12,K12,N12,Q12)</f>
        <v>0</v>
      </c>
      <c r="Y12" s="387">
        <f>U12/$D$16</f>
        <v>0</v>
      </c>
      <c r="Z12" s="387">
        <f>(V12-X12)/$D$16</f>
        <v>0</v>
      </c>
      <c r="AA12" s="387">
        <f>V12/$D$16</f>
        <v>0</v>
      </c>
      <c r="AB12" s="388">
        <f>IF(ISNA(D12),-10^9,Y12*1000000+Z12*1000+AA12)</f>
        <v>-1000000000</v>
      </c>
      <c r="AC12" s="389" t="e">
        <f>V12/X12</f>
        <v>#DIV/0!</v>
      </c>
      <c r="AD12" s="390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78"/>
      <c r="C13" s="379"/>
      <c r="D13" s="380"/>
      <c r="E13" s="381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92"/>
      <c r="S13" s="392"/>
      <c r="T13" s="392"/>
      <c r="U13" s="383"/>
      <c r="V13" s="384"/>
      <c r="W13" s="385"/>
      <c r="X13" s="386"/>
      <c r="Y13" s="387"/>
      <c r="Z13" s="387"/>
      <c r="AA13" s="387"/>
      <c r="AB13" s="388"/>
      <c r="AC13" s="389"/>
      <c r="AD13" s="390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0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-1</v>
      </c>
    </row>
    <row r="17" spans="4:30" ht="15" customHeight="1">
      <c r="D17" s="46" t="s">
        <v>46</v>
      </c>
      <c r="E17" s="393" t="str">
        <f>IF(ISTEXT('ÚDAJE BC2'!C10),'ÚDAJE BC2'!C10,"")</f>
        <v>Matúš Grega</v>
      </c>
      <c r="F17" s="393"/>
      <c r="G17" s="393"/>
      <c r="H17" s="393"/>
      <c r="I17" s="393"/>
      <c r="J17" s="393"/>
      <c r="K17" s="393"/>
      <c r="L17" s="67" t="s">
        <v>47</v>
      </c>
      <c r="M17" s="39"/>
      <c r="N17" s="39"/>
      <c r="P17" s="371" t="str">
        <f>IF(ISTEXT('ÚDAJE BC2'!C9),'ÚDAJE BC2'!C9,"")</f>
        <v>Ondrej Bašták Ďurán</v>
      </c>
      <c r="Q17" s="371"/>
      <c r="R17" s="371"/>
      <c r="S17" s="371"/>
      <c r="T17" s="371"/>
      <c r="U17" s="371"/>
      <c r="V17" s="68" t="s">
        <v>48</v>
      </c>
      <c r="AC17" s="394">
        <f>IF(ISNUMBER('ÚDAJE BC2'!C11),'ÚDAJE BC2'!C11,"")</f>
        <v>43604</v>
      </c>
      <c r="AD17" s="394"/>
    </row>
    <row r="19" spans="4:29" ht="12.75" customHeight="1">
      <c r="D19" s="395" t="s">
        <v>49</v>
      </c>
      <c r="E19" s="396"/>
      <c r="F19" s="396"/>
      <c r="G19" s="396"/>
      <c r="H19" s="396"/>
      <c r="I19" s="396"/>
      <c r="J19" s="396"/>
      <c r="K19" s="396"/>
      <c r="L19" s="396"/>
      <c r="M19" s="397"/>
      <c r="N19" s="69"/>
      <c r="O19" s="404" t="s">
        <v>2</v>
      </c>
      <c r="P19" s="404"/>
      <c r="Q19" s="404"/>
      <c r="R19" s="404"/>
      <c r="S19" s="404"/>
      <c r="T19" s="404"/>
      <c r="U19" s="404"/>
      <c r="V19" s="405">
        <f>IF(ISNUMBER('ÚDAJE BC2'!D8),'ÚDAJE BC2'!D8,"")</f>
        <v>2</v>
      </c>
      <c r="W19" s="405"/>
      <c r="X19" s="405"/>
      <c r="Y19" s="405"/>
      <c r="Z19" s="405"/>
      <c r="AA19" s="405"/>
      <c r="AB19" s="405"/>
      <c r="AC19" s="405"/>
    </row>
    <row r="20" spans="4:29" ht="12.75" customHeight="1">
      <c r="D20" s="398"/>
      <c r="E20" s="399"/>
      <c r="F20" s="399"/>
      <c r="G20" s="399"/>
      <c r="H20" s="399"/>
      <c r="I20" s="399"/>
      <c r="J20" s="399"/>
      <c r="K20" s="399"/>
      <c r="L20" s="399"/>
      <c r="M20" s="400"/>
      <c r="N20" s="69"/>
      <c r="O20" s="404"/>
      <c r="P20" s="404"/>
      <c r="Q20" s="404"/>
      <c r="R20" s="404"/>
      <c r="S20" s="404"/>
      <c r="T20" s="404"/>
      <c r="U20" s="404"/>
      <c r="V20" s="405"/>
      <c r="W20" s="405"/>
      <c r="X20" s="405"/>
      <c r="Y20" s="405"/>
      <c r="Z20" s="405"/>
      <c r="AA20" s="405"/>
      <c r="AB20" s="405"/>
      <c r="AC20" s="405"/>
    </row>
    <row r="21" spans="4:29" ht="12.75" customHeight="1">
      <c r="D21" s="398"/>
      <c r="E21" s="399"/>
      <c r="F21" s="399"/>
      <c r="G21" s="399"/>
      <c r="H21" s="399"/>
      <c r="I21" s="399"/>
      <c r="J21" s="399"/>
      <c r="K21" s="399"/>
      <c r="L21" s="399"/>
      <c r="M21" s="400"/>
      <c r="N21" s="69"/>
      <c r="O21" s="404"/>
      <c r="P21" s="404"/>
      <c r="Q21" s="404"/>
      <c r="R21" s="404"/>
      <c r="S21" s="404"/>
      <c r="T21" s="404"/>
      <c r="U21" s="404"/>
      <c r="V21" s="405"/>
      <c r="W21" s="405"/>
      <c r="X21" s="405"/>
      <c r="Y21" s="405"/>
      <c r="Z21" s="405"/>
      <c r="AA21" s="405"/>
      <c r="AB21" s="405"/>
      <c r="AC21" s="405"/>
    </row>
    <row r="22" spans="4:29" ht="12.75" customHeight="1">
      <c r="D22" s="398"/>
      <c r="E22" s="399"/>
      <c r="F22" s="399"/>
      <c r="G22" s="399"/>
      <c r="H22" s="399"/>
      <c r="I22" s="399"/>
      <c r="J22" s="399"/>
      <c r="K22" s="399"/>
      <c r="L22" s="399"/>
      <c r="M22" s="400"/>
      <c r="N22" s="69"/>
      <c r="O22" s="404"/>
      <c r="P22" s="404"/>
      <c r="Q22" s="404"/>
      <c r="R22" s="404"/>
      <c r="S22" s="404"/>
      <c r="T22" s="404"/>
      <c r="U22" s="404"/>
      <c r="V22" s="405"/>
      <c r="W22" s="405"/>
      <c r="X22" s="405"/>
      <c r="Y22" s="405"/>
      <c r="Z22" s="405"/>
      <c r="AA22" s="405"/>
      <c r="AB22" s="405"/>
      <c r="AC22" s="405"/>
    </row>
    <row r="23" spans="4:29" ht="12.75" customHeight="1">
      <c r="D23" s="398"/>
      <c r="E23" s="399"/>
      <c r="F23" s="399"/>
      <c r="G23" s="399"/>
      <c r="H23" s="399"/>
      <c r="I23" s="399"/>
      <c r="J23" s="399"/>
      <c r="K23" s="399"/>
      <c r="L23" s="399"/>
      <c r="M23" s="400"/>
      <c r="N23" s="69"/>
      <c r="O23" s="404"/>
      <c r="P23" s="404"/>
      <c r="Q23" s="404"/>
      <c r="R23" s="404"/>
      <c r="S23" s="404"/>
      <c r="T23" s="404"/>
      <c r="U23" s="404"/>
      <c r="V23" s="405"/>
      <c r="W23" s="405"/>
      <c r="X23" s="405"/>
      <c r="Y23" s="405"/>
      <c r="Z23" s="405"/>
      <c r="AA23" s="405"/>
      <c r="AB23" s="405"/>
      <c r="AC23" s="405"/>
    </row>
    <row r="24" spans="4:29" ht="12.75" customHeight="1">
      <c r="D24" s="398"/>
      <c r="E24" s="399"/>
      <c r="F24" s="399"/>
      <c r="G24" s="399"/>
      <c r="H24" s="399"/>
      <c r="I24" s="399"/>
      <c r="J24" s="399"/>
      <c r="K24" s="399"/>
      <c r="L24" s="399"/>
      <c r="M24" s="400"/>
      <c r="N24" s="69"/>
      <c r="O24" s="404"/>
      <c r="P24" s="404"/>
      <c r="Q24" s="404"/>
      <c r="R24" s="404"/>
      <c r="S24" s="404"/>
      <c r="T24" s="404"/>
      <c r="U24" s="404"/>
      <c r="V24" s="405"/>
      <c r="W24" s="405"/>
      <c r="X24" s="405"/>
      <c r="Y24" s="405"/>
      <c r="Z24" s="405"/>
      <c r="AA24" s="405"/>
      <c r="AB24" s="405"/>
      <c r="AC24" s="405"/>
    </row>
    <row r="25" spans="4:29" ht="12.75" customHeight="1">
      <c r="D25" s="398"/>
      <c r="E25" s="399"/>
      <c r="F25" s="399"/>
      <c r="G25" s="399"/>
      <c r="H25" s="399"/>
      <c r="I25" s="399"/>
      <c r="J25" s="399"/>
      <c r="K25" s="399"/>
      <c r="L25" s="399"/>
      <c r="M25" s="400"/>
      <c r="N25" s="69"/>
      <c r="O25" s="404"/>
      <c r="P25" s="404"/>
      <c r="Q25" s="404"/>
      <c r="R25" s="404"/>
      <c r="S25" s="404"/>
      <c r="T25" s="404"/>
      <c r="U25" s="404"/>
      <c r="V25" s="405"/>
      <c r="W25" s="405"/>
      <c r="X25" s="405"/>
      <c r="Y25" s="405"/>
      <c r="Z25" s="405"/>
      <c r="AA25" s="405"/>
      <c r="AB25" s="405"/>
      <c r="AC25" s="405"/>
    </row>
    <row r="26" spans="4:29" ht="12.75" customHeight="1">
      <c r="D26" s="398"/>
      <c r="E26" s="399"/>
      <c r="F26" s="399"/>
      <c r="G26" s="399"/>
      <c r="H26" s="399"/>
      <c r="I26" s="399"/>
      <c r="J26" s="399"/>
      <c r="K26" s="399"/>
      <c r="L26" s="399"/>
      <c r="M26" s="400"/>
      <c r="N26" s="69"/>
      <c r="O26" s="404"/>
      <c r="P26" s="404"/>
      <c r="Q26" s="404"/>
      <c r="R26" s="404"/>
      <c r="S26" s="404"/>
      <c r="T26" s="404"/>
      <c r="U26" s="404"/>
      <c r="V26" s="405"/>
      <c r="W26" s="405"/>
      <c r="X26" s="405"/>
      <c r="Y26" s="405"/>
      <c r="Z26" s="405"/>
      <c r="AA26" s="405"/>
      <c r="AB26" s="405"/>
      <c r="AC26" s="405"/>
    </row>
    <row r="27" spans="4:29" ht="12.75" customHeight="1">
      <c r="D27" s="401"/>
      <c r="E27" s="402"/>
      <c r="F27" s="402"/>
      <c r="G27" s="402"/>
      <c r="H27" s="402"/>
      <c r="I27" s="402"/>
      <c r="J27" s="402"/>
      <c r="K27" s="402"/>
      <c r="L27" s="402"/>
      <c r="M27" s="403"/>
      <c r="N27" s="70"/>
      <c r="O27" s="406" t="s">
        <v>50</v>
      </c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W88"/>
  <sheetViews>
    <sheetView zoomScalePageLayoutView="0" workbookViewId="0" topLeftCell="A1">
      <selection activeCell="BD28" sqref="BD28"/>
    </sheetView>
  </sheetViews>
  <sheetFormatPr defaultColWidth="9.00390625" defaultRowHeight="3.75" customHeight="1"/>
  <cols>
    <col min="1" max="24" width="1.75390625" style="71" customWidth="1"/>
    <col min="25" max="25" width="2.625" style="71" customWidth="1"/>
    <col min="26" max="159" width="1.75390625" style="71" customWidth="1"/>
    <col min="160" max="16384" width="9.125" style="71" customWidth="1"/>
  </cols>
  <sheetData>
    <row r="1" spans="8:86" ht="3.75" customHeight="1"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spans="8:86" ht="3.75" customHeigh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8:86" ht="3.75" customHeight="1">
      <c r="H3" s="72"/>
      <c r="I3" s="72"/>
      <c r="J3" s="72"/>
      <c r="K3" s="72"/>
      <c r="L3" s="72"/>
      <c r="M3" s="72"/>
      <c r="N3" s="72"/>
      <c r="O3" s="72"/>
      <c r="P3" s="407" t="s">
        <v>52</v>
      </c>
      <c r="Q3" s="407"/>
      <c r="R3" s="407"/>
      <c r="S3" s="407"/>
      <c r="T3" s="407"/>
      <c r="U3" s="407"/>
      <c r="V3" s="407"/>
      <c r="W3" s="407"/>
      <c r="X3" s="408" t="s">
        <v>139</v>
      </c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8:86" ht="3.75" customHeight="1">
      <c r="H4" s="72"/>
      <c r="I4" s="72"/>
      <c r="J4" s="72"/>
      <c r="K4" s="72"/>
      <c r="L4" s="72"/>
      <c r="M4" s="72"/>
      <c r="N4" s="72"/>
      <c r="O4" s="72"/>
      <c r="P4" s="407"/>
      <c r="Q4" s="407"/>
      <c r="R4" s="407"/>
      <c r="S4" s="407"/>
      <c r="T4" s="407"/>
      <c r="U4" s="407"/>
      <c r="V4" s="407"/>
      <c r="W4" s="407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</row>
    <row r="5" spans="8:86" ht="3.75" customHeight="1">
      <c r="H5" s="72"/>
      <c r="I5" s="72"/>
      <c r="J5" s="72"/>
      <c r="K5" s="72"/>
      <c r="L5" s="72"/>
      <c r="M5" s="72"/>
      <c r="N5" s="72"/>
      <c r="O5" s="72"/>
      <c r="P5" s="407"/>
      <c r="Q5" s="407"/>
      <c r="R5" s="407"/>
      <c r="S5" s="407"/>
      <c r="T5" s="407"/>
      <c r="U5" s="407"/>
      <c r="V5" s="407"/>
      <c r="W5" s="407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8:86" ht="3.75" customHeight="1">
      <c r="H6" s="72"/>
      <c r="I6" s="72"/>
      <c r="J6" s="72"/>
      <c r="K6" s="72"/>
      <c r="L6" s="72"/>
      <c r="M6" s="72"/>
      <c r="N6" s="72"/>
      <c r="O6" s="72"/>
      <c r="P6" s="407"/>
      <c r="Q6" s="407"/>
      <c r="R6" s="407"/>
      <c r="S6" s="407"/>
      <c r="T6" s="407"/>
      <c r="U6" s="407"/>
      <c r="V6" s="407"/>
      <c r="W6" s="407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8:86" ht="3.75" customHeight="1">
      <c r="H7" s="72"/>
      <c r="I7" s="72"/>
      <c r="J7" s="72"/>
      <c r="K7" s="72"/>
      <c r="L7" s="72"/>
      <c r="M7" s="72"/>
      <c r="N7" s="72"/>
      <c r="O7" s="72"/>
      <c r="P7" s="72"/>
      <c r="Q7" s="74"/>
      <c r="R7" s="74"/>
      <c r="S7" s="74"/>
      <c r="T7" s="74"/>
      <c r="U7" s="74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26:101" ht="3.75" customHeight="1"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BM8" s="72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4"/>
      <c r="CH8" s="74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6"/>
      <c r="CT8" s="76"/>
      <c r="CU8" s="76"/>
      <c r="CV8" s="76"/>
      <c r="CW8" s="76"/>
    </row>
    <row r="9" spans="22:101" ht="3.75" customHeight="1"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409" t="s">
        <v>49</v>
      </c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106"/>
      <c r="BA9" s="106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4"/>
      <c r="CH9" s="74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6"/>
      <c r="CT9" s="76"/>
      <c r="CU9" s="76"/>
      <c r="CV9" s="76"/>
      <c r="CW9" s="76"/>
    </row>
    <row r="10" spans="22:101" ht="3.75" customHeight="1"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106"/>
      <c r="BA10" s="106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4"/>
      <c r="CH10" s="74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6"/>
      <c r="CT10" s="76"/>
      <c r="CU10" s="76"/>
      <c r="CV10" s="76"/>
      <c r="CW10" s="76"/>
    </row>
    <row r="11" spans="22:101" ht="3.75" customHeight="1"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106"/>
      <c r="BA11" s="106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4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6"/>
      <c r="CT11" s="76"/>
      <c r="CU11" s="76"/>
      <c r="CV11" s="76"/>
      <c r="CW11" s="76"/>
    </row>
    <row r="12" spans="22:101" ht="3.75" customHeight="1"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106"/>
      <c r="BA12" s="106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76"/>
      <c r="CT12" s="76"/>
      <c r="CU12" s="76"/>
      <c r="CV12" s="76"/>
      <c r="CW12" s="76"/>
    </row>
    <row r="13" spans="22:101" ht="3.75" customHeight="1"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6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106"/>
      <c r="BA13" s="106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06"/>
      <c r="BM13" s="106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76"/>
      <c r="CT13" s="76"/>
      <c r="CU13" s="76"/>
      <c r="CV13" s="76"/>
      <c r="CW13" s="76"/>
    </row>
    <row r="14" spans="22:101" ht="3.75" customHeight="1"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6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106"/>
      <c r="BA14" s="106"/>
      <c r="BB14" s="410" t="s">
        <v>53</v>
      </c>
      <c r="BC14" s="410"/>
      <c r="BD14" s="411" t="str">
        <f>BB39</f>
        <v>Kurilák R.</v>
      </c>
      <c r="BE14" s="411"/>
      <c r="BF14" s="411"/>
      <c r="BG14" s="411"/>
      <c r="BH14" s="411"/>
      <c r="BI14" s="411"/>
      <c r="BJ14" s="411"/>
      <c r="BK14" s="411"/>
      <c r="BL14" s="411"/>
      <c r="BM14" s="411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76"/>
      <c r="CT14" s="76"/>
      <c r="CU14" s="76"/>
      <c r="CV14" s="76"/>
      <c r="CW14" s="76"/>
    </row>
    <row r="15" spans="22:101" ht="3.75" customHeight="1"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6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106"/>
      <c r="BA15" s="106"/>
      <c r="BB15" s="410"/>
      <c r="BC15" s="410"/>
      <c r="BD15" s="411"/>
      <c r="BE15" s="411"/>
      <c r="BF15" s="411"/>
      <c r="BG15" s="411"/>
      <c r="BH15" s="411"/>
      <c r="BI15" s="411"/>
      <c r="BJ15" s="411"/>
      <c r="BK15" s="411"/>
      <c r="BL15" s="411"/>
      <c r="BM15" s="411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76"/>
      <c r="CT15" s="76"/>
      <c r="CU15" s="76"/>
      <c r="CV15" s="76"/>
      <c r="CW15" s="76"/>
    </row>
    <row r="16" spans="22:101" ht="3.75" customHeight="1"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6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106"/>
      <c r="BA16" s="106"/>
      <c r="BB16" s="410"/>
      <c r="BC16" s="410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76"/>
      <c r="CT16" s="76"/>
      <c r="CU16" s="76"/>
      <c r="CV16" s="76"/>
      <c r="CW16" s="76"/>
    </row>
    <row r="17" spans="22:101" ht="3.75" customHeight="1"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6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106"/>
      <c r="BA17" s="106"/>
      <c r="BB17" s="410"/>
      <c r="BC17" s="410"/>
      <c r="BD17" s="411"/>
      <c r="BE17" s="411"/>
      <c r="BF17" s="411"/>
      <c r="BG17" s="411"/>
      <c r="BH17" s="411"/>
      <c r="BI17" s="411"/>
      <c r="BJ17" s="411"/>
      <c r="BK17" s="411"/>
      <c r="BL17" s="411"/>
      <c r="BM17" s="411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6"/>
      <c r="CT17" s="76"/>
      <c r="CU17" s="76"/>
      <c r="CV17" s="76"/>
      <c r="CW17" s="76"/>
    </row>
    <row r="18" spans="1:101" ht="3.75" customHeight="1">
      <c r="A18" s="80"/>
      <c r="B18" s="80"/>
      <c r="C18" s="80"/>
      <c r="D18" s="82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7"/>
      <c r="T18" s="157"/>
      <c r="U18" s="132"/>
      <c r="V18" s="112"/>
      <c r="W18" s="112"/>
      <c r="X18" s="110"/>
      <c r="Y18" s="110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106"/>
      <c r="BA18" s="106"/>
      <c r="BB18" s="111"/>
      <c r="BC18" s="109"/>
      <c r="BD18" s="108"/>
      <c r="BE18" s="108"/>
      <c r="BF18" s="108"/>
      <c r="BG18" s="108"/>
      <c r="BH18" s="108"/>
      <c r="BI18" s="108"/>
      <c r="BJ18" s="108"/>
      <c r="BK18" s="108"/>
      <c r="BL18" s="106"/>
      <c r="BM18" s="106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76"/>
      <c r="CT18" s="76"/>
      <c r="CU18" s="76"/>
      <c r="CV18" s="76"/>
      <c r="CW18" s="76"/>
    </row>
    <row r="19" spans="1:101" ht="3.75" customHeight="1">
      <c r="A19" s="80"/>
      <c r="B19" s="80"/>
      <c r="C19" s="80"/>
      <c r="D19" s="8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7"/>
      <c r="T19" s="157"/>
      <c r="U19" s="132"/>
      <c r="V19" s="112"/>
      <c r="W19" s="112"/>
      <c r="X19" s="110"/>
      <c r="Y19" s="110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106"/>
      <c r="BA19" s="106"/>
      <c r="BB19" s="410" t="s">
        <v>54</v>
      </c>
      <c r="BC19" s="410"/>
      <c r="BD19" s="411" t="str">
        <f>AN51</f>
        <v>Mezík R.</v>
      </c>
      <c r="BE19" s="411"/>
      <c r="BF19" s="411"/>
      <c r="BG19" s="411"/>
      <c r="BH19" s="411"/>
      <c r="BI19" s="411"/>
      <c r="BJ19" s="411"/>
      <c r="BK19" s="411"/>
      <c r="BL19" s="411"/>
      <c r="BM19" s="411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76"/>
      <c r="CT19" s="76"/>
      <c r="CU19" s="76"/>
      <c r="CV19" s="76"/>
      <c r="CW19" s="76"/>
    </row>
    <row r="20" spans="1:101" ht="3.75" customHeight="1">
      <c r="A20" s="80"/>
      <c r="B20" s="80"/>
      <c r="C20" s="80"/>
      <c r="D20" s="82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7"/>
      <c r="T20" s="157"/>
      <c r="U20" s="165"/>
      <c r="V20" s="112"/>
      <c r="W20" s="112"/>
      <c r="X20" s="111"/>
      <c r="Y20" s="110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3"/>
      <c r="AL20" s="109"/>
      <c r="AM20" s="1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109"/>
      <c r="BA20" s="106"/>
      <c r="BB20" s="410"/>
      <c r="BC20" s="410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76"/>
      <c r="CT20" s="76"/>
      <c r="CU20" s="76"/>
      <c r="CV20" s="76"/>
      <c r="CW20" s="76"/>
    </row>
    <row r="21" spans="1:101" ht="3.75" customHeight="1">
      <c r="A21" s="80"/>
      <c r="B21" s="80"/>
      <c r="C21" s="80"/>
      <c r="D21" s="8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7"/>
      <c r="T21" s="157"/>
      <c r="U21" s="165"/>
      <c r="V21" s="412" t="s">
        <v>55</v>
      </c>
      <c r="W21" s="412"/>
      <c r="X21" s="412"/>
      <c r="Y21" s="412"/>
      <c r="Z21" s="413" t="str">
        <f>'vysledky BC2'!B12</f>
        <v>Kurilák R.</v>
      </c>
      <c r="AA21" s="414"/>
      <c r="AB21" s="414"/>
      <c r="AC21" s="414"/>
      <c r="AD21" s="414"/>
      <c r="AE21" s="414"/>
      <c r="AF21" s="414"/>
      <c r="AG21" s="414"/>
      <c r="AH21" s="414"/>
      <c r="AI21" s="414"/>
      <c r="AJ21" s="415">
        <v>3</v>
      </c>
      <c r="AK21" s="415"/>
      <c r="AL21" s="109"/>
      <c r="AM21" s="1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109"/>
      <c r="BA21" s="106"/>
      <c r="BB21" s="410"/>
      <c r="BC21" s="410"/>
      <c r="BD21" s="411"/>
      <c r="BE21" s="411"/>
      <c r="BF21" s="411"/>
      <c r="BG21" s="411"/>
      <c r="BH21" s="411"/>
      <c r="BI21" s="411"/>
      <c r="BJ21" s="411"/>
      <c r="BK21" s="411"/>
      <c r="BL21" s="411"/>
      <c r="BM21" s="411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76"/>
      <c r="CT21" s="76"/>
      <c r="CU21" s="76"/>
      <c r="CV21" s="76"/>
      <c r="CW21" s="76"/>
    </row>
    <row r="22" spans="1:101" ht="3.75" customHeight="1">
      <c r="A22" s="83"/>
      <c r="B22" s="76"/>
      <c r="C22" s="76"/>
      <c r="D22" s="76"/>
      <c r="E22" s="157"/>
      <c r="F22" s="157"/>
      <c r="G22" s="158"/>
      <c r="H22" s="132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59"/>
      <c r="U22" s="165"/>
      <c r="V22" s="412"/>
      <c r="W22" s="412"/>
      <c r="X22" s="412"/>
      <c r="Y22" s="412"/>
      <c r="Z22" s="413"/>
      <c r="AA22" s="414"/>
      <c r="AB22" s="414"/>
      <c r="AC22" s="414"/>
      <c r="AD22" s="414"/>
      <c r="AE22" s="414"/>
      <c r="AF22" s="414"/>
      <c r="AG22" s="414"/>
      <c r="AH22" s="414"/>
      <c r="AI22" s="414"/>
      <c r="AJ22" s="415"/>
      <c r="AK22" s="415"/>
      <c r="AL22" s="114"/>
      <c r="AM22" s="1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109"/>
      <c r="BA22" s="106"/>
      <c r="BB22" s="410"/>
      <c r="BC22" s="410"/>
      <c r="BD22" s="411"/>
      <c r="BE22" s="411"/>
      <c r="BF22" s="411"/>
      <c r="BG22" s="411"/>
      <c r="BH22" s="411"/>
      <c r="BI22" s="411"/>
      <c r="BJ22" s="411"/>
      <c r="BK22" s="411"/>
      <c r="BL22" s="411"/>
      <c r="BM22" s="411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76"/>
      <c r="CT22" s="76"/>
      <c r="CU22" s="76"/>
      <c r="CV22" s="76"/>
      <c r="CW22" s="76"/>
    </row>
    <row r="23" spans="1:101" ht="3.75" customHeight="1">
      <c r="A23" s="83"/>
      <c r="B23" s="76"/>
      <c r="C23" s="76"/>
      <c r="D23" s="76"/>
      <c r="E23" s="157"/>
      <c r="F23" s="157"/>
      <c r="G23" s="158"/>
      <c r="H23" s="132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59"/>
      <c r="U23" s="165"/>
      <c r="V23" s="412"/>
      <c r="W23" s="412"/>
      <c r="X23" s="412"/>
      <c r="Y23" s="412"/>
      <c r="Z23" s="413"/>
      <c r="AA23" s="414"/>
      <c r="AB23" s="414"/>
      <c r="AC23" s="414"/>
      <c r="AD23" s="414"/>
      <c r="AE23" s="414"/>
      <c r="AF23" s="414"/>
      <c r="AG23" s="414"/>
      <c r="AH23" s="414"/>
      <c r="AI23" s="414"/>
      <c r="AJ23" s="415"/>
      <c r="AK23" s="415"/>
      <c r="AL23" s="416"/>
      <c r="AM23" s="1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109"/>
      <c r="BA23" s="106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6"/>
      <c r="BM23" s="106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6"/>
      <c r="CT23" s="76"/>
      <c r="CU23" s="76"/>
      <c r="CV23" s="76"/>
      <c r="CW23" s="76"/>
    </row>
    <row r="24" spans="1:101" ht="3.75" customHeight="1">
      <c r="A24" s="80"/>
      <c r="B24" s="80"/>
      <c r="C24" s="80"/>
      <c r="D24" s="82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7"/>
      <c r="T24" s="157"/>
      <c r="U24" s="165"/>
      <c r="V24" s="412"/>
      <c r="W24" s="412"/>
      <c r="X24" s="412"/>
      <c r="Y24" s="412"/>
      <c r="Z24" s="413"/>
      <c r="AA24" s="414"/>
      <c r="AB24" s="414"/>
      <c r="AC24" s="414"/>
      <c r="AD24" s="414"/>
      <c r="AE24" s="414"/>
      <c r="AF24" s="414"/>
      <c r="AG24" s="414"/>
      <c r="AH24" s="414"/>
      <c r="AI24" s="414"/>
      <c r="AJ24" s="415"/>
      <c r="AK24" s="415"/>
      <c r="AL24" s="416"/>
      <c r="AM24" s="1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109"/>
      <c r="BA24" s="106"/>
      <c r="BB24" s="410" t="s">
        <v>56</v>
      </c>
      <c r="BC24" s="410"/>
      <c r="BD24" s="411" t="str">
        <f>Z79</f>
        <v>Minarech P.</v>
      </c>
      <c r="BE24" s="411"/>
      <c r="BF24" s="411"/>
      <c r="BG24" s="411"/>
      <c r="BH24" s="411"/>
      <c r="BI24" s="411"/>
      <c r="BJ24" s="411"/>
      <c r="BK24" s="411"/>
      <c r="BL24" s="411"/>
      <c r="BM24" s="411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76"/>
      <c r="CT24" s="76"/>
      <c r="CU24" s="76"/>
      <c r="CV24" s="76"/>
      <c r="CW24" s="76"/>
    </row>
    <row r="25" spans="1:101" ht="3.75" customHeight="1">
      <c r="A25" s="80"/>
      <c r="B25" s="80"/>
      <c r="C25" s="80"/>
      <c r="D25" s="82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7"/>
      <c r="T25" s="157"/>
      <c r="U25" s="165"/>
      <c r="V25" s="112"/>
      <c r="W25" s="112"/>
      <c r="X25" s="111"/>
      <c r="Y25" s="110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3"/>
      <c r="AL25" s="416"/>
      <c r="AM25" s="109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9"/>
      <c r="BA25" s="106"/>
      <c r="BB25" s="410"/>
      <c r="BC25" s="410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76"/>
      <c r="CT25" s="76"/>
      <c r="CU25" s="76"/>
      <c r="CV25" s="76"/>
      <c r="CW25" s="76"/>
    </row>
    <row r="26" spans="1:101" ht="3.75" customHeight="1">
      <c r="A26" s="80"/>
      <c r="B26" s="80"/>
      <c r="C26" s="80"/>
      <c r="D26" s="82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7"/>
      <c r="T26" s="157"/>
      <c r="U26" s="161"/>
      <c r="V26" s="112"/>
      <c r="W26" s="112"/>
      <c r="X26" s="110"/>
      <c r="Y26" s="110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3"/>
      <c r="AL26" s="131"/>
      <c r="AM26" s="109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9"/>
      <c r="BA26" s="106"/>
      <c r="BB26" s="410"/>
      <c r="BC26" s="410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76"/>
      <c r="CT26" s="76"/>
      <c r="CU26" s="76"/>
      <c r="CV26" s="76"/>
      <c r="CW26" s="76"/>
    </row>
    <row r="27" spans="1:101" ht="3.75" customHeight="1">
      <c r="A27" s="80"/>
      <c r="B27" s="80"/>
      <c r="C27" s="80"/>
      <c r="D27" s="82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7"/>
      <c r="T27" s="157"/>
      <c r="U27" s="162"/>
      <c r="V27" s="112"/>
      <c r="W27" s="112"/>
      <c r="X27" s="110"/>
      <c r="Y27" s="110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3"/>
      <c r="AL27" s="131"/>
      <c r="AM27" s="109"/>
      <c r="AN27" s="414" t="str">
        <f>Z21</f>
        <v>Kurilák R.</v>
      </c>
      <c r="AO27" s="414"/>
      <c r="AP27" s="414"/>
      <c r="AQ27" s="414"/>
      <c r="AR27" s="414"/>
      <c r="AS27" s="414"/>
      <c r="AT27" s="414"/>
      <c r="AU27" s="414"/>
      <c r="AV27" s="414"/>
      <c r="AW27" s="414"/>
      <c r="AX27" s="417">
        <v>5</v>
      </c>
      <c r="AY27" s="417"/>
      <c r="AZ27" s="109"/>
      <c r="BA27" s="106"/>
      <c r="BB27" s="410"/>
      <c r="BC27" s="410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6"/>
      <c r="CT27" s="76"/>
      <c r="CU27" s="76"/>
      <c r="CV27" s="76"/>
      <c r="CW27" s="76"/>
    </row>
    <row r="28" spans="1:101" ht="3.75" customHeight="1">
      <c r="A28" s="83"/>
      <c r="B28" s="76"/>
      <c r="C28" s="76"/>
      <c r="D28" s="76"/>
      <c r="E28" s="132"/>
      <c r="F28" s="159"/>
      <c r="G28" s="132"/>
      <c r="H28" s="132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59"/>
      <c r="U28" s="162"/>
      <c r="V28" s="110"/>
      <c r="W28" s="116"/>
      <c r="X28" s="110"/>
      <c r="Y28" s="110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3"/>
      <c r="AL28" s="131"/>
      <c r="AM28" s="117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7"/>
      <c r="AY28" s="417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72"/>
      <c r="BO28" s="81"/>
      <c r="BP28" s="81"/>
      <c r="BQ28" s="81"/>
      <c r="BR28" s="81"/>
      <c r="BS28" s="81"/>
      <c r="BT28" s="81"/>
      <c r="BU28" s="81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76"/>
      <c r="CT28" s="76"/>
      <c r="CU28" s="76"/>
      <c r="CV28" s="76"/>
      <c r="CW28" s="76"/>
    </row>
    <row r="29" spans="1:101" ht="3.75" customHeight="1">
      <c r="A29" s="83"/>
      <c r="B29" s="76"/>
      <c r="C29" s="76"/>
      <c r="D29" s="76"/>
      <c r="E29" s="157"/>
      <c r="F29" s="157"/>
      <c r="G29" s="132"/>
      <c r="H29" s="132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59"/>
      <c r="U29" s="162"/>
      <c r="V29" s="110"/>
      <c r="W29" s="116"/>
      <c r="X29" s="110"/>
      <c r="Y29" s="110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3"/>
      <c r="AL29" s="131"/>
      <c r="AM29" s="109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7"/>
      <c r="AY29" s="417"/>
      <c r="AZ29" s="416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1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76"/>
      <c r="CT29" s="76"/>
      <c r="CU29" s="76"/>
      <c r="CV29" s="76"/>
      <c r="CW29" s="76"/>
    </row>
    <row r="30" spans="1:101" ht="3.75" customHeight="1">
      <c r="A30" s="80"/>
      <c r="B30" s="80"/>
      <c r="C30" s="80"/>
      <c r="D30" s="82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7"/>
      <c r="T30" s="157"/>
      <c r="U30" s="162"/>
      <c r="V30" s="112"/>
      <c r="W30" s="112"/>
      <c r="X30" s="110"/>
      <c r="Y30" s="11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3"/>
      <c r="AL30" s="131"/>
      <c r="AM30" s="109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7"/>
      <c r="AY30" s="417"/>
      <c r="AZ30" s="416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1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76"/>
      <c r="CT30" s="76"/>
      <c r="CU30" s="76"/>
      <c r="CV30" s="76"/>
      <c r="CW30" s="76"/>
    </row>
    <row r="31" spans="1:101" ht="3.75" customHeight="1">
      <c r="A31" s="80"/>
      <c r="B31" s="80"/>
      <c r="C31" s="80"/>
      <c r="D31" s="82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7"/>
      <c r="T31" s="157"/>
      <c r="U31" s="162"/>
      <c r="V31" s="112"/>
      <c r="W31" s="112"/>
      <c r="X31" s="110"/>
      <c r="Y31" s="11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3"/>
      <c r="AL31" s="131"/>
      <c r="AM31" s="109"/>
      <c r="AN31" s="106"/>
      <c r="AO31" s="109"/>
      <c r="AP31" s="109"/>
      <c r="AQ31" s="109"/>
      <c r="AR31" s="109"/>
      <c r="AS31" s="109"/>
      <c r="AT31" s="109"/>
      <c r="AU31" s="109"/>
      <c r="AV31" s="109"/>
      <c r="AW31" s="109"/>
      <c r="AX31" s="118"/>
      <c r="AY31" s="119"/>
      <c r="AZ31" s="416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1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8"/>
      <c r="CF31" s="78"/>
      <c r="CG31" s="74"/>
      <c r="CH31" s="74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76"/>
      <c r="CT31" s="76"/>
      <c r="CU31" s="76"/>
      <c r="CV31" s="76"/>
      <c r="CW31" s="76"/>
    </row>
    <row r="32" spans="1:101" ht="3.75" customHeight="1">
      <c r="A32" s="80"/>
      <c r="B32" s="80"/>
      <c r="C32" s="80"/>
      <c r="D32" s="82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7"/>
      <c r="T32" s="157"/>
      <c r="U32" s="165"/>
      <c r="V32" s="112"/>
      <c r="W32" s="112"/>
      <c r="X32" s="111"/>
      <c r="Y32" s="110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3"/>
      <c r="AL32" s="418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8"/>
      <c r="AY32" s="119"/>
      <c r="AZ32" s="131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8"/>
      <c r="CF32" s="78"/>
      <c r="CG32" s="74"/>
      <c r="CH32" s="74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76"/>
      <c r="CT32" s="76"/>
      <c r="CU32" s="76"/>
      <c r="CV32" s="76"/>
      <c r="CW32" s="76"/>
    </row>
    <row r="33" spans="1:101" ht="3.75" customHeight="1">
      <c r="A33" s="80"/>
      <c r="B33" s="80"/>
      <c r="C33" s="80"/>
      <c r="D33" s="82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7"/>
      <c r="T33" s="157"/>
      <c r="U33" s="165"/>
      <c r="V33" s="419" t="s">
        <v>85</v>
      </c>
      <c r="W33" s="420"/>
      <c r="X33" s="420"/>
      <c r="Y33" s="421"/>
      <c r="Z33" s="413" t="str">
        <f>'vysledky BC2'!B17</f>
        <v>Minarech P.</v>
      </c>
      <c r="AA33" s="414"/>
      <c r="AB33" s="414"/>
      <c r="AC33" s="414"/>
      <c r="AD33" s="414"/>
      <c r="AE33" s="414"/>
      <c r="AF33" s="414"/>
      <c r="AG33" s="414"/>
      <c r="AH33" s="414"/>
      <c r="AI33" s="414"/>
      <c r="AJ33" s="427">
        <v>2</v>
      </c>
      <c r="AK33" s="427"/>
      <c r="AL33" s="418"/>
      <c r="AM33" s="109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20"/>
      <c r="AY33" s="120"/>
      <c r="AZ33" s="131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74"/>
      <c r="BO33" s="81"/>
      <c r="BP33" s="81"/>
      <c r="BQ33" s="81"/>
      <c r="BR33" s="81"/>
      <c r="BS33" s="81"/>
      <c r="BT33" s="81"/>
      <c r="BU33" s="81"/>
      <c r="BV33" s="80"/>
      <c r="BW33" s="80"/>
      <c r="BX33" s="80"/>
      <c r="BY33" s="80"/>
      <c r="BZ33" s="80"/>
      <c r="CA33" s="80"/>
      <c r="CB33" s="80"/>
      <c r="CC33" s="80"/>
      <c r="CD33" s="80"/>
      <c r="CE33" s="78"/>
      <c r="CF33" s="78"/>
      <c r="CG33" s="80"/>
      <c r="CH33" s="74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76"/>
      <c r="CT33" s="76"/>
      <c r="CU33" s="76"/>
      <c r="CV33" s="76"/>
      <c r="CW33" s="76"/>
    </row>
    <row r="34" spans="1:101" ht="3.75" customHeight="1">
      <c r="A34" s="83"/>
      <c r="B34" s="76"/>
      <c r="C34" s="76"/>
      <c r="D34" s="76"/>
      <c r="E34" s="157"/>
      <c r="F34" s="157"/>
      <c r="G34" s="158"/>
      <c r="H34" s="132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59"/>
      <c r="U34" s="165"/>
      <c r="V34" s="422"/>
      <c r="W34" s="407"/>
      <c r="X34" s="407"/>
      <c r="Y34" s="423"/>
      <c r="Z34" s="413"/>
      <c r="AA34" s="414"/>
      <c r="AB34" s="414"/>
      <c r="AC34" s="414"/>
      <c r="AD34" s="414"/>
      <c r="AE34" s="414"/>
      <c r="AF34" s="414"/>
      <c r="AG34" s="414"/>
      <c r="AH34" s="414"/>
      <c r="AI34" s="414"/>
      <c r="AJ34" s="427"/>
      <c r="AK34" s="427"/>
      <c r="AL34" s="418"/>
      <c r="AM34" s="109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20"/>
      <c r="AY34" s="120"/>
      <c r="AZ34" s="131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74"/>
      <c r="BO34" s="81"/>
      <c r="BP34" s="81"/>
      <c r="BQ34" s="81"/>
      <c r="BR34" s="81"/>
      <c r="BS34" s="81"/>
      <c r="BT34" s="81"/>
      <c r="BU34" s="81"/>
      <c r="BV34" s="80"/>
      <c r="BW34" s="80"/>
      <c r="BX34" s="80"/>
      <c r="BY34" s="80"/>
      <c r="BZ34" s="80"/>
      <c r="CA34" s="80"/>
      <c r="CB34" s="80"/>
      <c r="CC34" s="80"/>
      <c r="CD34" s="80"/>
      <c r="CE34" s="78"/>
      <c r="CF34" s="78"/>
      <c r="CG34" s="80"/>
      <c r="CH34" s="74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76"/>
      <c r="CT34" s="76"/>
      <c r="CU34" s="76"/>
      <c r="CV34" s="76"/>
      <c r="CW34" s="76"/>
    </row>
    <row r="35" spans="1:101" ht="3.75" customHeight="1">
      <c r="A35" s="83"/>
      <c r="B35" s="76"/>
      <c r="C35" s="76"/>
      <c r="D35" s="76"/>
      <c r="E35" s="157"/>
      <c r="F35" s="157"/>
      <c r="G35" s="158"/>
      <c r="H35" s="132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59"/>
      <c r="U35" s="165"/>
      <c r="V35" s="422"/>
      <c r="W35" s="407"/>
      <c r="X35" s="407"/>
      <c r="Y35" s="423"/>
      <c r="Z35" s="413"/>
      <c r="AA35" s="414"/>
      <c r="AB35" s="414"/>
      <c r="AC35" s="414"/>
      <c r="AD35" s="414"/>
      <c r="AE35" s="414"/>
      <c r="AF35" s="414"/>
      <c r="AG35" s="414"/>
      <c r="AH35" s="414"/>
      <c r="AI35" s="414"/>
      <c r="AJ35" s="427"/>
      <c r="AK35" s="427"/>
      <c r="AL35" s="129"/>
      <c r="AM35" s="122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20"/>
      <c r="AY35" s="120"/>
      <c r="AZ35" s="133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74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79"/>
      <c r="CG35" s="80"/>
      <c r="CH35" s="74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76"/>
      <c r="CT35" s="76"/>
      <c r="CU35" s="76"/>
      <c r="CV35" s="76"/>
      <c r="CW35" s="76"/>
    </row>
    <row r="36" spans="1:101" ht="3.75" customHeight="1">
      <c r="A36" s="80"/>
      <c r="B36" s="80"/>
      <c r="C36" s="80"/>
      <c r="D36" s="82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7"/>
      <c r="T36" s="157"/>
      <c r="U36" s="165"/>
      <c r="V36" s="424"/>
      <c r="W36" s="425"/>
      <c r="X36" s="425"/>
      <c r="Y36" s="426"/>
      <c r="Z36" s="413"/>
      <c r="AA36" s="414"/>
      <c r="AB36" s="414"/>
      <c r="AC36" s="414"/>
      <c r="AD36" s="414"/>
      <c r="AE36" s="414"/>
      <c r="AF36" s="414"/>
      <c r="AG36" s="414"/>
      <c r="AH36" s="414"/>
      <c r="AI36" s="414"/>
      <c r="AJ36" s="427"/>
      <c r="AK36" s="427"/>
      <c r="AL36" s="130"/>
      <c r="AM36" s="122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20"/>
      <c r="AY36" s="120"/>
      <c r="AZ36" s="133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74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79"/>
      <c r="CG36" s="74"/>
      <c r="CH36" s="74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76"/>
      <c r="CT36" s="76"/>
      <c r="CU36" s="76"/>
      <c r="CV36" s="76"/>
      <c r="CW36" s="76"/>
    </row>
    <row r="37" spans="1:101" ht="3.75" customHeight="1">
      <c r="A37" s="80"/>
      <c r="B37" s="80"/>
      <c r="C37" s="80"/>
      <c r="D37" s="82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7"/>
      <c r="T37" s="157"/>
      <c r="U37" s="165"/>
      <c r="V37" s="112"/>
      <c r="W37" s="112"/>
      <c r="X37" s="111"/>
      <c r="Y37" s="110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3"/>
      <c r="AL37" s="130"/>
      <c r="AM37" s="122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20"/>
      <c r="AY37" s="120"/>
      <c r="AZ37" s="133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74"/>
      <c r="BO37" s="81"/>
      <c r="BP37" s="81"/>
      <c r="BQ37" s="81"/>
      <c r="BR37" s="81"/>
      <c r="BS37" s="81"/>
      <c r="CF37" s="79"/>
      <c r="CG37" s="74"/>
      <c r="CH37" s="74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76"/>
      <c r="CT37" s="76"/>
      <c r="CU37" s="76"/>
      <c r="CV37" s="76"/>
      <c r="CW37" s="76"/>
    </row>
    <row r="38" spans="1:101" ht="3.75" customHeight="1">
      <c r="A38" s="80"/>
      <c r="B38" s="80"/>
      <c r="C38" s="80"/>
      <c r="D38" s="82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7"/>
      <c r="T38" s="157"/>
      <c r="U38" s="132"/>
      <c r="V38" s="112"/>
      <c r="W38" s="112"/>
      <c r="X38" s="110"/>
      <c r="Y38" s="110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3"/>
      <c r="AL38" s="130"/>
      <c r="AM38" s="122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20"/>
      <c r="AY38" s="120"/>
      <c r="AZ38" s="133"/>
      <c r="BA38" s="1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74"/>
      <c r="BO38" s="81"/>
      <c r="BP38" s="81"/>
      <c r="BQ38" s="81"/>
      <c r="BR38" s="81"/>
      <c r="BS38" s="81"/>
      <c r="CF38" s="79"/>
      <c r="CG38" s="74"/>
      <c r="CH38" s="74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76"/>
      <c r="CT38" s="76"/>
      <c r="CU38" s="76"/>
      <c r="CV38" s="76"/>
      <c r="CW38" s="76"/>
    </row>
    <row r="39" spans="1:101" ht="3.75" customHeight="1">
      <c r="A39" s="80"/>
      <c r="B39" s="80"/>
      <c r="C39" s="80"/>
      <c r="D39" s="8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7"/>
      <c r="T39" s="157"/>
      <c r="U39" s="132"/>
      <c r="V39" s="112"/>
      <c r="W39" s="112"/>
      <c r="X39" s="110"/>
      <c r="Y39" s="110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3"/>
      <c r="AL39" s="130"/>
      <c r="AM39" s="122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20"/>
      <c r="AY39" s="120"/>
      <c r="AZ39" s="133"/>
      <c r="BA39" s="109"/>
      <c r="BB39" s="415" t="str">
        <f>AN27</f>
        <v>Kurilák R.</v>
      </c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74"/>
      <c r="BO39" s="81"/>
      <c r="BP39" s="81"/>
      <c r="BQ39" s="81"/>
      <c r="BR39" s="81"/>
      <c r="BS39" s="81"/>
      <c r="CF39" s="79"/>
      <c r="CG39" s="74"/>
      <c r="CH39" s="74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76"/>
      <c r="CT39" s="76"/>
      <c r="CU39" s="76"/>
      <c r="CV39" s="76"/>
      <c r="CW39" s="76"/>
    </row>
    <row r="40" spans="1:101" ht="3.75" customHeight="1">
      <c r="A40" s="83"/>
      <c r="B40" s="76"/>
      <c r="C40" s="76"/>
      <c r="D40" s="76"/>
      <c r="E40" s="157"/>
      <c r="F40" s="157"/>
      <c r="G40" s="132"/>
      <c r="H40" s="132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59"/>
      <c r="U40" s="132"/>
      <c r="V40" s="110"/>
      <c r="W40" s="116"/>
      <c r="X40" s="110"/>
      <c r="Y40" s="110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3"/>
      <c r="AL40" s="130"/>
      <c r="AM40" s="122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20"/>
      <c r="AY40" s="120"/>
      <c r="AZ40" s="133"/>
      <c r="BA40" s="109"/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5"/>
      <c r="BM40" s="415"/>
      <c r="BN40" s="74"/>
      <c r="BO40" s="81"/>
      <c r="BP40" s="81"/>
      <c r="BQ40" s="81"/>
      <c r="BR40" s="81"/>
      <c r="BS40" s="81"/>
      <c r="CF40" s="79"/>
      <c r="CG40" s="74"/>
      <c r="CH40" s="74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76"/>
      <c r="CT40" s="76"/>
      <c r="CU40" s="76"/>
      <c r="CV40" s="76"/>
      <c r="CW40" s="76"/>
    </row>
    <row r="41" spans="1:101" ht="3.75" customHeight="1">
      <c r="A41" s="83"/>
      <c r="B41" s="76"/>
      <c r="C41" s="76"/>
      <c r="D41" s="7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10"/>
      <c r="W41" s="116"/>
      <c r="X41" s="110"/>
      <c r="Y41" s="110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3"/>
      <c r="AL41" s="130"/>
      <c r="AM41" s="122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20"/>
      <c r="AY41" s="120"/>
      <c r="AZ41" s="133"/>
      <c r="BA41" s="123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  <c r="BL41" s="415"/>
      <c r="BM41" s="415"/>
      <c r="BN41" s="74"/>
      <c r="BO41" s="81"/>
      <c r="BP41" s="81"/>
      <c r="BQ41" s="81"/>
      <c r="BR41" s="81"/>
      <c r="BS41" s="81"/>
      <c r="CF41" s="79"/>
      <c r="CG41" s="74"/>
      <c r="CH41" s="74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76"/>
      <c r="CT41" s="76"/>
      <c r="CU41" s="76"/>
      <c r="CV41" s="76"/>
      <c r="CW41" s="76"/>
    </row>
    <row r="42" spans="1:101" ht="3.75" customHeight="1">
      <c r="A42" s="80"/>
      <c r="B42" s="80"/>
      <c r="C42" s="80"/>
      <c r="D42" s="82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7"/>
      <c r="T42" s="157"/>
      <c r="U42" s="132"/>
      <c r="V42" s="112"/>
      <c r="W42" s="112"/>
      <c r="X42" s="110"/>
      <c r="Y42" s="110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3"/>
      <c r="AL42" s="130"/>
      <c r="AM42" s="122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20"/>
      <c r="AY42" s="120"/>
      <c r="AZ42" s="133"/>
      <c r="BA42" s="110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74"/>
      <c r="BO42" s="81"/>
      <c r="BP42" s="81"/>
      <c r="BQ42" s="81"/>
      <c r="BR42" s="81"/>
      <c r="BS42" s="81"/>
      <c r="CF42" s="79"/>
      <c r="CG42" s="74"/>
      <c r="CH42" s="74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76"/>
      <c r="CT42" s="76"/>
      <c r="CU42" s="76"/>
      <c r="CV42" s="76"/>
      <c r="CW42" s="76"/>
    </row>
    <row r="43" spans="1:101" ht="3.75" customHeight="1">
      <c r="A43" s="80"/>
      <c r="B43" s="80"/>
      <c r="C43" s="80"/>
      <c r="D43" s="82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7"/>
      <c r="T43" s="157"/>
      <c r="U43" s="132"/>
      <c r="V43" s="112"/>
      <c r="W43" s="112"/>
      <c r="X43" s="110"/>
      <c r="Y43" s="110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3"/>
      <c r="AL43" s="130"/>
      <c r="AM43" s="122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20"/>
      <c r="AY43" s="120"/>
      <c r="AZ43" s="133"/>
      <c r="BA43" s="110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10"/>
      <c r="BN43" s="74"/>
      <c r="BO43" s="81"/>
      <c r="BP43" s="81"/>
      <c r="BQ43" s="81"/>
      <c r="BR43" s="81"/>
      <c r="BS43" s="81"/>
      <c r="CF43" s="79"/>
      <c r="CG43" s="74"/>
      <c r="CH43" s="74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76"/>
      <c r="CT43" s="76"/>
      <c r="CU43" s="76"/>
      <c r="CV43" s="76"/>
      <c r="CW43" s="76"/>
    </row>
    <row r="44" spans="1:101" ht="3.75" customHeight="1">
      <c r="A44" s="80"/>
      <c r="B44" s="80"/>
      <c r="C44" s="80"/>
      <c r="D44" s="82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7"/>
      <c r="T44" s="157"/>
      <c r="U44" s="165"/>
      <c r="V44" s="112"/>
      <c r="W44" s="112"/>
      <c r="X44" s="111"/>
      <c r="Y44" s="110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3"/>
      <c r="AL44" s="130"/>
      <c r="AM44" s="122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20"/>
      <c r="AY44" s="120"/>
      <c r="AZ44" s="133"/>
      <c r="BA44" s="110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6"/>
      <c r="CF44" s="79"/>
      <c r="CG44" s="74"/>
      <c r="CH44" s="74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76"/>
      <c r="CT44" s="76"/>
      <c r="CU44" s="76"/>
      <c r="CV44" s="76"/>
      <c r="CW44" s="76"/>
    </row>
    <row r="45" spans="1:101" ht="3.75" customHeight="1">
      <c r="A45" s="80"/>
      <c r="B45" s="80"/>
      <c r="C45" s="80"/>
      <c r="D45" s="82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7"/>
      <c r="T45" s="157"/>
      <c r="U45" s="165"/>
      <c r="V45" s="412" t="s">
        <v>82</v>
      </c>
      <c r="W45" s="412"/>
      <c r="X45" s="412"/>
      <c r="Y45" s="412"/>
      <c r="Z45" s="413" t="str">
        <f>'vysledky BC2'!B16</f>
        <v>Novota P.</v>
      </c>
      <c r="AA45" s="414"/>
      <c r="AB45" s="414"/>
      <c r="AC45" s="414"/>
      <c r="AD45" s="414"/>
      <c r="AE45" s="414"/>
      <c r="AF45" s="414"/>
      <c r="AG45" s="414"/>
      <c r="AH45" s="414"/>
      <c r="AI45" s="414"/>
      <c r="AJ45" s="415">
        <v>0</v>
      </c>
      <c r="AK45" s="415"/>
      <c r="AL45" s="130"/>
      <c r="AM45" s="122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20"/>
      <c r="AY45" s="120"/>
      <c r="AZ45" s="133"/>
      <c r="BA45" s="110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CF45" s="79"/>
      <c r="CG45" s="74"/>
      <c r="CH45" s="74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76"/>
      <c r="CT45" s="76"/>
      <c r="CU45" s="76"/>
      <c r="CV45" s="76"/>
      <c r="CW45" s="76"/>
    </row>
    <row r="46" spans="1:101" ht="3.75" customHeight="1">
      <c r="A46" s="83"/>
      <c r="B46" s="76"/>
      <c r="C46" s="76"/>
      <c r="D46" s="76"/>
      <c r="E46" s="157"/>
      <c r="F46" s="157"/>
      <c r="G46" s="158"/>
      <c r="H46" s="132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59"/>
      <c r="U46" s="165"/>
      <c r="V46" s="412"/>
      <c r="W46" s="412"/>
      <c r="X46" s="412"/>
      <c r="Y46" s="412"/>
      <c r="Z46" s="413"/>
      <c r="AA46" s="414"/>
      <c r="AB46" s="414"/>
      <c r="AC46" s="414"/>
      <c r="AD46" s="414"/>
      <c r="AE46" s="414"/>
      <c r="AF46" s="414"/>
      <c r="AG46" s="414"/>
      <c r="AH46" s="414"/>
      <c r="AI46" s="414"/>
      <c r="AJ46" s="415"/>
      <c r="AK46" s="415"/>
      <c r="AL46" s="130"/>
      <c r="AM46" s="122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20"/>
      <c r="AY46" s="120"/>
      <c r="AZ46" s="133"/>
      <c r="BA46" s="110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CF46" s="79"/>
      <c r="CG46" s="74"/>
      <c r="CH46" s="74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76"/>
      <c r="CT46" s="76"/>
      <c r="CU46" s="76"/>
      <c r="CV46" s="76"/>
      <c r="CW46" s="76"/>
    </row>
    <row r="47" spans="1:101" ht="3.75" customHeight="1">
      <c r="A47" s="83"/>
      <c r="B47" s="76"/>
      <c r="C47" s="76"/>
      <c r="D47" s="76"/>
      <c r="E47" s="157"/>
      <c r="F47" s="157"/>
      <c r="G47" s="158"/>
      <c r="H47" s="132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59"/>
      <c r="U47" s="165"/>
      <c r="V47" s="412"/>
      <c r="W47" s="412"/>
      <c r="X47" s="412"/>
      <c r="Y47" s="412"/>
      <c r="Z47" s="413"/>
      <c r="AA47" s="414"/>
      <c r="AB47" s="414"/>
      <c r="AC47" s="414"/>
      <c r="AD47" s="414"/>
      <c r="AE47" s="414"/>
      <c r="AF47" s="414"/>
      <c r="AG47" s="414"/>
      <c r="AH47" s="414"/>
      <c r="AI47" s="414"/>
      <c r="AJ47" s="415"/>
      <c r="AK47" s="415"/>
      <c r="AL47" s="416"/>
      <c r="AM47" s="109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20"/>
      <c r="AY47" s="120"/>
      <c r="AZ47" s="131"/>
      <c r="BA47" s="110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CF47" s="79"/>
      <c r="CG47" s="74"/>
      <c r="CH47" s="74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76"/>
      <c r="CT47" s="76"/>
      <c r="CU47" s="76"/>
      <c r="CV47" s="76"/>
      <c r="CW47" s="76"/>
    </row>
    <row r="48" spans="1:101" ht="3.75" customHeight="1">
      <c r="A48" s="80"/>
      <c r="B48" s="80"/>
      <c r="C48" s="80"/>
      <c r="D48" s="82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7"/>
      <c r="T48" s="157"/>
      <c r="U48" s="165"/>
      <c r="V48" s="412"/>
      <c r="W48" s="412"/>
      <c r="X48" s="412"/>
      <c r="Y48" s="412"/>
      <c r="Z48" s="413"/>
      <c r="AA48" s="414"/>
      <c r="AB48" s="414"/>
      <c r="AC48" s="414"/>
      <c r="AD48" s="414"/>
      <c r="AE48" s="414"/>
      <c r="AF48" s="414"/>
      <c r="AG48" s="414"/>
      <c r="AH48" s="414"/>
      <c r="AI48" s="414"/>
      <c r="AJ48" s="415"/>
      <c r="AK48" s="415"/>
      <c r="AL48" s="416"/>
      <c r="AM48" s="109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20"/>
      <c r="AY48" s="120"/>
      <c r="AZ48" s="131"/>
      <c r="BA48" s="110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CF48" s="79"/>
      <c r="CG48" s="74"/>
      <c r="CH48" s="74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76"/>
      <c r="CT48" s="76"/>
      <c r="CU48" s="76"/>
      <c r="CV48" s="76"/>
      <c r="CW48" s="76"/>
    </row>
    <row r="49" spans="1:101" ht="3.75" customHeight="1">
      <c r="A49" s="80"/>
      <c r="B49" s="80"/>
      <c r="C49" s="80"/>
      <c r="D49" s="82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7"/>
      <c r="T49" s="157"/>
      <c r="U49" s="165"/>
      <c r="V49" s="112"/>
      <c r="W49" s="112"/>
      <c r="X49" s="111"/>
      <c r="Y49" s="110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3"/>
      <c r="AL49" s="416"/>
      <c r="AM49" s="109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5"/>
      <c r="AZ49" s="131"/>
      <c r="BA49" s="110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CF49" s="79"/>
      <c r="CG49" s="74"/>
      <c r="CH49" s="74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76"/>
      <c r="CT49" s="76"/>
      <c r="CU49" s="76"/>
      <c r="CV49" s="76"/>
      <c r="CW49" s="76"/>
    </row>
    <row r="50" spans="1:101" ht="3.75" customHeight="1">
      <c r="A50" s="80"/>
      <c r="B50" s="80"/>
      <c r="C50" s="80"/>
      <c r="D50" s="82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7"/>
      <c r="T50" s="157"/>
      <c r="U50" s="161"/>
      <c r="V50" s="112"/>
      <c r="W50" s="112"/>
      <c r="X50" s="110"/>
      <c r="Y50" s="110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3"/>
      <c r="AL50" s="131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8"/>
      <c r="AY50" s="119"/>
      <c r="AZ50" s="418"/>
      <c r="BA50" s="110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CF50" s="79"/>
      <c r="CG50" s="74"/>
      <c r="CH50" s="74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76"/>
      <c r="CT50" s="76"/>
      <c r="CU50" s="76"/>
      <c r="CV50" s="76"/>
      <c r="CW50" s="76"/>
    </row>
    <row r="51" spans="1:101" ht="3.75" customHeight="1">
      <c r="A51" s="80"/>
      <c r="B51" s="80"/>
      <c r="C51" s="80"/>
      <c r="D51" s="82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7"/>
      <c r="T51" s="157"/>
      <c r="U51" s="162"/>
      <c r="V51" s="112"/>
      <c r="W51" s="112"/>
      <c r="X51" s="110"/>
      <c r="Y51" s="110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3"/>
      <c r="AL51" s="131"/>
      <c r="AM51" s="109"/>
      <c r="AN51" s="414" t="str">
        <f>Z57</f>
        <v>Mezík R.</v>
      </c>
      <c r="AO51" s="414"/>
      <c r="AP51" s="414"/>
      <c r="AQ51" s="414"/>
      <c r="AR51" s="414"/>
      <c r="AS51" s="414"/>
      <c r="AT51" s="414"/>
      <c r="AU51" s="414"/>
      <c r="AV51" s="414"/>
      <c r="AW51" s="414"/>
      <c r="AX51" s="417">
        <v>1</v>
      </c>
      <c r="AY51" s="417"/>
      <c r="AZ51" s="418"/>
      <c r="BA51" s="110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CF51" s="79"/>
      <c r="CG51" s="74"/>
      <c r="CH51" s="74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76"/>
      <c r="CT51" s="76"/>
      <c r="CU51" s="76"/>
      <c r="CV51" s="76"/>
      <c r="CW51" s="76"/>
    </row>
    <row r="52" spans="1:101" ht="3.75" customHeight="1">
      <c r="A52" s="76"/>
      <c r="B52" s="76"/>
      <c r="C52" s="76"/>
      <c r="D52" s="76"/>
      <c r="E52" s="132"/>
      <c r="F52" s="159"/>
      <c r="G52" s="132"/>
      <c r="H52" s="132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59"/>
      <c r="U52" s="162"/>
      <c r="V52" s="110"/>
      <c r="W52" s="116"/>
      <c r="X52" s="110"/>
      <c r="Y52" s="110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3"/>
      <c r="AL52" s="131"/>
      <c r="AM52" s="109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7"/>
      <c r="AY52" s="417"/>
      <c r="AZ52" s="418"/>
      <c r="BA52" s="110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CF52" s="79"/>
      <c r="CG52" s="74"/>
      <c r="CH52" s="74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76"/>
      <c r="CT52" s="76"/>
      <c r="CU52" s="76"/>
      <c r="CV52" s="76"/>
      <c r="CW52" s="76"/>
    </row>
    <row r="53" spans="1:101" ht="3.75" customHeight="1">
      <c r="A53" s="76"/>
      <c r="B53" s="76"/>
      <c r="C53" s="76"/>
      <c r="D53" s="76"/>
      <c r="E53" s="157"/>
      <c r="F53" s="157"/>
      <c r="G53" s="132"/>
      <c r="H53" s="132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59"/>
      <c r="U53" s="162"/>
      <c r="V53" s="110"/>
      <c r="W53" s="116"/>
      <c r="X53" s="110"/>
      <c r="Y53" s="110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3"/>
      <c r="AL53" s="131"/>
      <c r="AM53" s="123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7"/>
      <c r="AY53" s="417"/>
      <c r="AZ53" s="109"/>
      <c r="BA53" s="110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CF53" s="79"/>
      <c r="CG53" s="74"/>
      <c r="CH53" s="74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76"/>
      <c r="CT53" s="76"/>
      <c r="CU53" s="76"/>
      <c r="CV53" s="76"/>
      <c r="CW53" s="76"/>
    </row>
    <row r="54" spans="1:101" ht="3.75" customHeight="1">
      <c r="A54" s="76"/>
      <c r="B54" s="80"/>
      <c r="C54" s="80"/>
      <c r="D54" s="82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7"/>
      <c r="T54" s="157"/>
      <c r="U54" s="162"/>
      <c r="V54" s="112"/>
      <c r="W54" s="112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3"/>
      <c r="AL54" s="131"/>
      <c r="AM54" s="109"/>
      <c r="AN54" s="414"/>
      <c r="AO54" s="414"/>
      <c r="AP54" s="414"/>
      <c r="AQ54" s="414"/>
      <c r="AR54" s="414"/>
      <c r="AS54" s="414"/>
      <c r="AT54" s="414"/>
      <c r="AU54" s="414"/>
      <c r="AV54" s="414"/>
      <c r="AW54" s="414"/>
      <c r="AX54" s="417"/>
      <c r="AY54" s="417"/>
      <c r="AZ54" s="109"/>
      <c r="BA54" s="110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CF54" s="79"/>
      <c r="CG54" s="74"/>
      <c r="CH54" s="74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76"/>
      <c r="CT54" s="76"/>
      <c r="CU54" s="76"/>
      <c r="CV54" s="76"/>
      <c r="CW54" s="76"/>
    </row>
    <row r="55" spans="1:101" ht="3.75" customHeight="1">
      <c r="A55" s="76"/>
      <c r="B55" s="80"/>
      <c r="C55" s="80"/>
      <c r="D55" s="82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7"/>
      <c r="T55" s="157"/>
      <c r="U55" s="162"/>
      <c r="V55" s="112"/>
      <c r="W55" s="112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3"/>
      <c r="AL55" s="131"/>
      <c r="AM55" s="109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3"/>
      <c r="AZ55" s="109"/>
      <c r="BA55" s="110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CF55" s="78"/>
      <c r="CG55" s="74"/>
      <c r="CH55" s="7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76"/>
      <c r="CT55" s="76"/>
      <c r="CU55" s="76"/>
      <c r="CV55" s="76"/>
      <c r="CW55" s="76"/>
    </row>
    <row r="56" spans="1:101" ht="3.75" customHeight="1">
      <c r="A56" s="76"/>
      <c r="B56" s="80"/>
      <c r="C56" s="80"/>
      <c r="D56" s="82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7"/>
      <c r="T56" s="157"/>
      <c r="U56" s="165"/>
      <c r="V56" s="112"/>
      <c r="W56" s="112"/>
      <c r="X56" s="111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3"/>
      <c r="AL56" s="418"/>
      <c r="AM56" s="109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3"/>
      <c r="AZ56" s="109"/>
      <c r="BA56" s="110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CD56" s="80"/>
      <c r="CE56" s="81"/>
      <c r="CF56" s="78"/>
      <c r="CG56" s="74"/>
      <c r="CH56" s="7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76"/>
      <c r="CT56" s="76"/>
      <c r="CU56" s="76"/>
      <c r="CV56" s="76"/>
      <c r="CW56" s="76"/>
    </row>
    <row r="57" spans="1:101" ht="3.75" customHeight="1">
      <c r="A57" s="76"/>
      <c r="B57" s="80"/>
      <c r="C57" s="80"/>
      <c r="D57" s="82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7"/>
      <c r="T57" s="157"/>
      <c r="U57" s="165"/>
      <c r="V57" s="419" t="s">
        <v>86</v>
      </c>
      <c r="W57" s="420"/>
      <c r="X57" s="420"/>
      <c r="Y57" s="421"/>
      <c r="Z57" s="413" t="str">
        <f>'vysledky BC2'!B10</f>
        <v>Mezík R.</v>
      </c>
      <c r="AA57" s="414"/>
      <c r="AB57" s="414"/>
      <c r="AC57" s="414"/>
      <c r="AD57" s="414"/>
      <c r="AE57" s="414"/>
      <c r="AF57" s="414"/>
      <c r="AG57" s="414"/>
      <c r="AH57" s="414"/>
      <c r="AI57" s="414"/>
      <c r="AJ57" s="415">
        <v>9</v>
      </c>
      <c r="AK57" s="415"/>
      <c r="AL57" s="418"/>
      <c r="AM57" s="109"/>
      <c r="AN57" s="428" t="s">
        <v>2</v>
      </c>
      <c r="AO57" s="428"/>
      <c r="AP57" s="428"/>
      <c r="AQ57" s="428"/>
      <c r="AR57" s="428"/>
      <c r="AS57" s="428"/>
      <c r="AT57" s="428"/>
      <c r="AU57" s="429">
        <f>'ÚDAJE BC2'!D8</f>
        <v>2</v>
      </c>
      <c r="AV57" s="429"/>
      <c r="AW57" s="429"/>
      <c r="AX57" s="429"/>
      <c r="AY57" s="429"/>
      <c r="AZ57" s="110"/>
      <c r="BA57" s="110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CD57" s="80"/>
      <c r="CE57" s="81"/>
      <c r="CF57" s="78"/>
      <c r="CG57" s="74"/>
      <c r="CH57" s="7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76"/>
      <c r="CT57" s="76"/>
      <c r="CU57" s="76"/>
      <c r="CV57" s="76"/>
      <c r="CW57" s="76"/>
    </row>
    <row r="58" spans="1:101" ht="3.75" customHeight="1">
      <c r="A58" s="76"/>
      <c r="B58" s="76"/>
      <c r="C58" s="76"/>
      <c r="D58" s="76"/>
      <c r="E58" s="157"/>
      <c r="F58" s="157"/>
      <c r="G58" s="158"/>
      <c r="H58" s="132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59"/>
      <c r="U58" s="165"/>
      <c r="V58" s="422"/>
      <c r="W58" s="407"/>
      <c r="X58" s="407"/>
      <c r="Y58" s="423"/>
      <c r="Z58" s="413"/>
      <c r="AA58" s="414"/>
      <c r="AB58" s="414"/>
      <c r="AC58" s="414"/>
      <c r="AD58" s="414"/>
      <c r="AE58" s="414"/>
      <c r="AF58" s="414"/>
      <c r="AG58" s="414"/>
      <c r="AH58" s="414"/>
      <c r="AI58" s="414"/>
      <c r="AJ58" s="415"/>
      <c r="AK58" s="415"/>
      <c r="AL58" s="418"/>
      <c r="AM58" s="109"/>
      <c r="AN58" s="428"/>
      <c r="AO58" s="428"/>
      <c r="AP58" s="428"/>
      <c r="AQ58" s="428"/>
      <c r="AR58" s="428"/>
      <c r="AS58" s="428"/>
      <c r="AT58" s="428"/>
      <c r="AU58" s="429"/>
      <c r="AV58" s="429"/>
      <c r="AW58" s="429"/>
      <c r="AX58" s="429"/>
      <c r="AY58" s="429"/>
      <c r="AZ58" s="126"/>
      <c r="BA58" s="12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CD58" s="80"/>
      <c r="CE58" s="81"/>
      <c r="CF58" s="78"/>
      <c r="CG58" s="74"/>
      <c r="CH58" s="7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76"/>
      <c r="CT58" s="76"/>
      <c r="CU58" s="76"/>
      <c r="CV58" s="76"/>
      <c r="CW58" s="76"/>
    </row>
    <row r="59" spans="1:101" ht="3.75" customHeight="1">
      <c r="A59" s="76"/>
      <c r="B59" s="76"/>
      <c r="C59" s="76"/>
      <c r="D59" s="76"/>
      <c r="E59" s="157"/>
      <c r="F59" s="157"/>
      <c r="G59" s="158"/>
      <c r="H59" s="132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59"/>
      <c r="U59" s="165"/>
      <c r="V59" s="422"/>
      <c r="W59" s="407"/>
      <c r="X59" s="407"/>
      <c r="Y59" s="423"/>
      <c r="Z59" s="413"/>
      <c r="AA59" s="414"/>
      <c r="AB59" s="414"/>
      <c r="AC59" s="414"/>
      <c r="AD59" s="414"/>
      <c r="AE59" s="414"/>
      <c r="AF59" s="414"/>
      <c r="AG59" s="414"/>
      <c r="AH59" s="414"/>
      <c r="AI59" s="414"/>
      <c r="AJ59" s="415"/>
      <c r="AK59" s="415"/>
      <c r="AL59" s="109"/>
      <c r="AM59" s="109"/>
      <c r="AN59" s="428"/>
      <c r="AO59" s="428"/>
      <c r="AP59" s="428"/>
      <c r="AQ59" s="428"/>
      <c r="AR59" s="428"/>
      <c r="AS59" s="428"/>
      <c r="AT59" s="428"/>
      <c r="AU59" s="429"/>
      <c r="AV59" s="429"/>
      <c r="AW59" s="429"/>
      <c r="AX59" s="429"/>
      <c r="AY59" s="429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CD59" s="74"/>
      <c r="CE59" s="74"/>
      <c r="CF59" s="79"/>
      <c r="CG59" s="74"/>
      <c r="CH59" s="74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76"/>
      <c r="CT59" s="76"/>
      <c r="CU59" s="76"/>
      <c r="CV59" s="76"/>
      <c r="CW59" s="76"/>
    </row>
    <row r="60" spans="1:101" ht="3.75" customHeight="1">
      <c r="A60" s="76"/>
      <c r="B60" s="80"/>
      <c r="C60" s="80"/>
      <c r="D60" s="82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7"/>
      <c r="T60" s="157"/>
      <c r="U60" s="165"/>
      <c r="V60" s="424"/>
      <c r="W60" s="425"/>
      <c r="X60" s="425"/>
      <c r="Y60" s="426"/>
      <c r="Z60" s="413"/>
      <c r="AA60" s="414"/>
      <c r="AB60" s="414"/>
      <c r="AC60" s="414"/>
      <c r="AD60" s="414"/>
      <c r="AE60" s="414"/>
      <c r="AF60" s="414"/>
      <c r="AG60" s="414"/>
      <c r="AH60" s="414"/>
      <c r="AI60" s="414"/>
      <c r="AJ60" s="415"/>
      <c r="AK60" s="415"/>
      <c r="AL60" s="109"/>
      <c r="AM60" s="121"/>
      <c r="AN60" s="428"/>
      <c r="AO60" s="428"/>
      <c r="AP60" s="428"/>
      <c r="AQ60" s="428"/>
      <c r="AR60" s="428"/>
      <c r="AS60" s="428"/>
      <c r="AT60" s="428"/>
      <c r="AU60" s="429"/>
      <c r="AV60" s="429"/>
      <c r="AW60" s="429"/>
      <c r="AX60" s="429"/>
      <c r="AY60" s="429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CD60" s="74"/>
      <c r="CE60" s="74"/>
      <c r="CF60" s="79"/>
      <c r="CG60" s="74"/>
      <c r="CH60" s="74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76"/>
      <c r="CT60" s="76"/>
      <c r="CU60" s="76"/>
      <c r="CV60" s="76"/>
      <c r="CW60" s="76"/>
    </row>
    <row r="61" spans="1:101" ht="3.75" customHeight="1">
      <c r="A61" s="76"/>
      <c r="B61" s="80"/>
      <c r="C61" s="80"/>
      <c r="D61" s="82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7"/>
      <c r="T61" s="157"/>
      <c r="U61" s="165"/>
      <c r="V61" s="112"/>
      <c r="W61" s="112"/>
      <c r="X61" s="111"/>
      <c r="Y61" s="110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3"/>
      <c r="AL61" s="109"/>
      <c r="AM61" s="109"/>
      <c r="AN61" s="428"/>
      <c r="AO61" s="428"/>
      <c r="AP61" s="428"/>
      <c r="AQ61" s="428"/>
      <c r="AR61" s="428"/>
      <c r="AS61" s="428"/>
      <c r="AT61" s="428"/>
      <c r="AU61" s="429"/>
      <c r="AV61" s="429"/>
      <c r="AW61" s="429"/>
      <c r="AX61" s="429"/>
      <c r="AY61" s="429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CD61" s="74"/>
      <c r="CE61" s="74"/>
      <c r="CF61" s="79"/>
      <c r="CG61" s="74"/>
      <c r="CH61" s="74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76"/>
      <c r="CT61" s="76"/>
      <c r="CU61" s="76"/>
      <c r="CV61" s="76"/>
      <c r="CW61" s="76"/>
    </row>
    <row r="62" spans="1:101" ht="3.75" customHeight="1">
      <c r="A62" s="76"/>
      <c r="B62" s="80"/>
      <c r="C62" s="80"/>
      <c r="D62" s="82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7"/>
      <c r="T62" s="157"/>
      <c r="U62" s="132"/>
      <c r="V62" s="112"/>
      <c r="W62" s="112"/>
      <c r="X62" s="110"/>
      <c r="Y62" s="110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3"/>
      <c r="AL62" s="109"/>
      <c r="AM62" s="109"/>
      <c r="AN62" s="428"/>
      <c r="AO62" s="428"/>
      <c r="AP62" s="428"/>
      <c r="AQ62" s="428"/>
      <c r="AR62" s="428"/>
      <c r="AS62" s="428"/>
      <c r="AT62" s="428"/>
      <c r="AU62" s="429"/>
      <c r="AV62" s="429"/>
      <c r="AW62" s="429"/>
      <c r="AX62" s="429"/>
      <c r="AY62" s="429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CD62" s="74"/>
      <c r="CE62" s="74"/>
      <c r="CF62" s="79"/>
      <c r="CG62" s="74"/>
      <c r="CH62" s="74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76"/>
      <c r="CT62" s="76"/>
      <c r="CU62" s="76"/>
      <c r="CV62" s="76"/>
      <c r="CW62" s="76"/>
    </row>
    <row r="63" spans="1:101" ht="3.75" customHeight="1">
      <c r="A63" s="76"/>
      <c r="B63" s="80"/>
      <c r="C63" s="80"/>
      <c r="D63" s="82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7"/>
      <c r="T63" s="157"/>
      <c r="U63" s="132"/>
      <c r="V63" s="112"/>
      <c r="W63" s="112"/>
      <c r="X63" s="110"/>
      <c r="Y63" s="110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3"/>
      <c r="AL63" s="109"/>
      <c r="AM63" s="109"/>
      <c r="AN63" s="428"/>
      <c r="AO63" s="428"/>
      <c r="AP63" s="428"/>
      <c r="AQ63" s="428"/>
      <c r="AR63" s="428"/>
      <c r="AS63" s="428"/>
      <c r="AT63" s="428"/>
      <c r="AU63" s="429"/>
      <c r="AV63" s="429"/>
      <c r="AW63" s="429"/>
      <c r="AX63" s="429"/>
      <c r="AY63" s="429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CD63" s="74"/>
      <c r="CE63" s="74"/>
      <c r="CF63" s="79"/>
      <c r="CG63" s="74"/>
      <c r="CH63" s="74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76"/>
      <c r="CT63" s="76"/>
      <c r="CU63" s="76"/>
      <c r="CV63" s="76"/>
      <c r="CW63" s="76"/>
    </row>
    <row r="64" spans="1:101" ht="3.75" customHeight="1">
      <c r="A64" s="76"/>
      <c r="B64" s="76"/>
      <c r="C64" s="76"/>
      <c r="D64" s="76"/>
      <c r="E64" s="163"/>
      <c r="F64" s="163"/>
      <c r="G64" s="158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10"/>
      <c r="W64" s="116"/>
      <c r="X64" s="110"/>
      <c r="Y64" s="110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3"/>
      <c r="AL64" s="109"/>
      <c r="AM64" s="109"/>
      <c r="AN64" s="428"/>
      <c r="AO64" s="428"/>
      <c r="AP64" s="428"/>
      <c r="AQ64" s="428"/>
      <c r="AR64" s="428"/>
      <c r="AS64" s="428"/>
      <c r="AT64" s="428"/>
      <c r="AU64" s="429"/>
      <c r="AV64" s="429"/>
      <c r="AW64" s="429"/>
      <c r="AX64" s="429"/>
      <c r="AY64" s="429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9"/>
      <c r="CG64" s="74"/>
      <c r="CH64" s="74"/>
      <c r="CI64" s="81"/>
      <c r="CJ64" s="81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</row>
    <row r="65" spans="5:101" ht="3.75" customHeight="1">
      <c r="E65" s="163"/>
      <c r="F65" s="163"/>
      <c r="G65" s="158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10"/>
      <c r="W65" s="113"/>
      <c r="X65" s="109"/>
      <c r="Y65" s="109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3"/>
      <c r="AL65" s="109"/>
      <c r="AM65" s="109"/>
      <c r="AN65" s="428"/>
      <c r="AO65" s="428"/>
      <c r="AP65" s="428"/>
      <c r="AQ65" s="428"/>
      <c r="AR65" s="428"/>
      <c r="AS65" s="428"/>
      <c r="AT65" s="428"/>
      <c r="AU65" s="429"/>
      <c r="AV65" s="429"/>
      <c r="AW65" s="429"/>
      <c r="AX65" s="429"/>
      <c r="AY65" s="429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79"/>
      <c r="CG65" s="74"/>
      <c r="CH65" s="74"/>
      <c r="CI65" s="81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5:101" ht="3.75" customHeight="1">
      <c r="E66" s="163"/>
      <c r="F66" s="163"/>
      <c r="G66" s="158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10"/>
      <c r="AM66" s="109"/>
      <c r="AN66" s="428"/>
      <c r="AO66" s="428"/>
      <c r="AP66" s="428"/>
      <c r="AQ66" s="428"/>
      <c r="AR66" s="428"/>
      <c r="AS66" s="428"/>
      <c r="AT66" s="428"/>
      <c r="AU66" s="429"/>
      <c r="AV66" s="429"/>
      <c r="AW66" s="429"/>
      <c r="AX66" s="429"/>
      <c r="AY66" s="429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79"/>
      <c r="CG66" s="74"/>
      <c r="CH66" s="74"/>
      <c r="CI66" s="81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7:101" ht="3.75" customHeight="1">
      <c r="G67" s="109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10"/>
      <c r="AM67" s="109"/>
      <c r="AN67" s="428"/>
      <c r="AO67" s="428"/>
      <c r="AP67" s="428"/>
      <c r="AQ67" s="428"/>
      <c r="AR67" s="428"/>
      <c r="AS67" s="428"/>
      <c r="AT67" s="428"/>
      <c r="AU67" s="429"/>
      <c r="AV67" s="429"/>
      <c r="AW67" s="429"/>
      <c r="AX67" s="429"/>
      <c r="AY67" s="429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79"/>
      <c r="CG67" s="74"/>
      <c r="CH67" s="74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7:101" ht="3.75" customHeight="1">
      <c r="G68" s="109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10"/>
      <c r="AM68" s="109"/>
      <c r="AN68" s="428"/>
      <c r="AO68" s="428"/>
      <c r="AP68" s="428"/>
      <c r="AQ68" s="428"/>
      <c r="AR68" s="428"/>
      <c r="AS68" s="428"/>
      <c r="AT68" s="428"/>
      <c r="AU68" s="429"/>
      <c r="AV68" s="429"/>
      <c r="AW68" s="429"/>
      <c r="AX68" s="429"/>
      <c r="AY68" s="429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79"/>
      <c r="CG68" s="74"/>
      <c r="CH68" s="74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7:101" ht="3.75" customHeight="1"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430" t="s">
        <v>50</v>
      </c>
      <c r="AO69" s="430"/>
      <c r="AP69" s="430"/>
      <c r="AQ69" s="430"/>
      <c r="AR69" s="430"/>
      <c r="AS69" s="430"/>
      <c r="AT69" s="430"/>
      <c r="AU69" s="430"/>
      <c r="AV69" s="430"/>
      <c r="AW69" s="430"/>
      <c r="AX69" s="430"/>
      <c r="AY69" s="430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79"/>
      <c r="CG69" s="74"/>
      <c r="CH69" s="74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7:101" ht="3.75" customHeight="1">
      <c r="G70" s="111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8"/>
      <c r="AK70" s="106"/>
      <c r="AL70" s="106"/>
      <c r="AM70" s="106"/>
      <c r="AN70" s="430"/>
      <c r="AO70" s="430"/>
      <c r="AP70" s="430"/>
      <c r="AQ70" s="430"/>
      <c r="AR70" s="430"/>
      <c r="AS70" s="430"/>
      <c r="AT70" s="430"/>
      <c r="AU70" s="430"/>
      <c r="AV70" s="430"/>
      <c r="AW70" s="430"/>
      <c r="AX70" s="430"/>
      <c r="AY70" s="430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79"/>
      <c r="CG70" s="74"/>
      <c r="CH70" s="74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7:101" ht="3.75" customHeight="1">
      <c r="G71" s="111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8"/>
      <c r="AK71" s="106"/>
      <c r="AL71" s="106"/>
      <c r="AM71" s="106"/>
      <c r="AN71" s="430"/>
      <c r="AO71" s="430"/>
      <c r="AP71" s="430"/>
      <c r="AQ71" s="430"/>
      <c r="AR71" s="430"/>
      <c r="AS71" s="430"/>
      <c r="AT71" s="430"/>
      <c r="AU71" s="430"/>
      <c r="AV71" s="430"/>
      <c r="AW71" s="430"/>
      <c r="AX71" s="430"/>
      <c r="AY71" s="430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79"/>
      <c r="CG71" s="74"/>
      <c r="CH71" s="74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7:101" ht="3.75" customHeight="1">
      <c r="G72" s="111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8"/>
      <c r="AK72" s="106"/>
      <c r="AL72" s="106"/>
      <c r="AM72" s="106"/>
      <c r="AN72" s="430"/>
      <c r="AO72" s="430"/>
      <c r="AP72" s="430"/>
      <c r="AQ72" s="430"/>
      <c r="AR72" s="430"/>
      <c r="AS72" s="430"/>
      <c r="AT72" s="430"/>
      <c r="AU72" s="430"/>
      <c r="AV72" s="430"/>
      <c r="AW72" s="430"/>
      <c r="AX72" s="430"/>
      <c r="AY72" s="430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79"/>
      <c r="CG72" s="74"/>
      <c r="CH72" s="74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7:101" ht="3.75" customHeight="1">
      <c r="G73" s="109"/>
      <c r="H73" s="414" t="str">
        <f>Z33</f>
        <v>Minarech P.</v>
      </c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5">
        <v>10</v>
      </c>
      <c r="W73" s="415"/>
      <c r="X73" s="109"/>
      <c r="Y73" s="109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8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11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79"/>
      <c r="CG73" s="74"/>
      <c r="CH73" s="74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</row>
    <row r="74" spans="7:101" ht="3.75" customHeight="1">
      <c r="G74" s="109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5"/>
      <c r="W74" s="415"/>
      <c r="X74" s="117"/>
      <c r="Y74" s="110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8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11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79"/>
      <c r="CG74" s="74"/>
      <c r="CH74" s="74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7:101" ht="3.75" customHeight="1">
      <c r="G75" s="111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5"/>
      <c r="W75" s="415"/>
      <c r="X75" s="416"/>
      <c r="Y75" s="110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8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431"/>
      <c r="AV75" s="431"/>
      <c r="AW75" s="431"/>
      <c r="AX75" s="431"/>
      <c r="AY75" s="431"/>
      <c r="AZ75" s="431"/>
      <c r="BA75" s="431"/>
      <c r="BB75" s="431"/>
      <c r="BC75" s="431"/>
      <c r="BD75" s="431"/>
      <c r="BE75" s="431"/>
      <c r="BF75" s="431"/>
      <c r="BG75" s="431"/>
      <c r="BH75" s="431"/>
      <c r="BI75" s="431"/>
      <c r="BJ75" s="431"/>
      <c r="BK75" s="431"/>
      <c r="BL75" s="431"/>
      <c r="BM75" s="43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79"/>
      <c r="CG75" s="74"/>
      <c r="CH75" s="74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</row>
    <row r="76" spans="7:101" ht="3.75" customHeight="1">
      <c r="G76" s="111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5"/>
      <c r="W76" s="415"/>
      <c r="X76" s="416"/>
      <c r="Y76" s="110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10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431"/>
      <c r="AV76" s="431"/>
      <c r="AW76" s="431"/>
      <c r="AX76" s="431"/>
      <c r="AY76" s="431"/>
      <c r="AZ76" s="431"/>
      <c r="BA76" s="431"/>
      <c r="BB76" s="431"/>
      <c r="BC76" s="431"/>
      <c r="BD76" s="431"/>
      <c r="BE76" s="431"/>
      <c r="BF76" s="431"/>
      <c r="BG76" s="431"/>
      <c r="BH76" s="431"/>
      <c r="BI76" s="431"/>
      <c r="BJ76" s="431"/>
      <c r="BK76" s="431"/>
      <c r="BL76" s="431"/>
      <c r="BM76" s="43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79"/>
      <c r="CG76" s="74"/>
      <c r="CH76" s="74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</row>
    <row r="77" spans="7:101" ht="3.75" customHeight="1">
      <c r="G77" s="111"/>
      <c r="H77" s="106"/>
      <c r="I77" s="106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416"/>
      <c r="Y77" s="110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10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431"/>
      <c r="AV77" s="431"/>
      <c r="AW77" s="431"/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431"/>
      <c r="BJ77" s="431"/>
      <c r="BK77" s="431"/>
      <c r="BL77" s="431"/>
      <c r="BM77" s="43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79"/>
      <c r="CG77" s="74"/>
      <c r="CH77" s="74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</row>
    <row r="78" spans="7:101" ht="3.75" customHeight="1">
      <c r="G78" s="111"/>
      <c r="H78" s="106"/>
      <c r="I78" s="106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31"/>
      <c r="Y78" s="110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0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431"/>
      <c r="AV78" s="431"/>
      <c r="AW78" s="431"/>
      <c r="AX78" s="431"/>
      <c r="AY78" s="431"/>
      <c r="AZ78" s="431"/>
      <c r="BA78" s="431"/>
      <c r="BB78" s="431"/>
      <c r="BC78" s="431"/>
      <c r="BD78" s="431"/>
      <c r="BE78" s="431"/>
      <c r="BF78" s="431"/>
      <c r="BG78" s="431"/>
      <c r="BH78" s="431"/>
      <c r="BI78" s="431"/>
      <c r="BJ78" s="431"/>
      <c r="BK78" s="431"/>
      <c r="BL78" s="431"/>
      <c r="BM78" s="43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79"/>
      <c r="CG78" s="80"/>
      <c r="CH78" s="74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</row>
    <row r="79" spans="7:101" ht="3.75" customHeight="1">
      <c r="G79" s="111"/>
      <c r="H79" s="432" t="s">
        <v>140</v>
      </c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106"/>
      <c r="W79" s="106"/>
      <c r="X79" s="131"/>
      <c r="Y79" s="110"/>
      <c r="Z79" s="414" t="str">
        <f>H73</f>
        <v>Minarech P.</v>
      </c>
      <c r="AA79" s="414"/>
      <c r="AB79" s="414"/>
      <c r="AC79" s="414"/>
      <c r="AD79" s="414"/>
      <c r="AE79" s="414"/>
      <c r="AF79" s="414"/>
      <c r="AG79" s="414"/>
      <c r="AH79" s="414"/>
      <c r="AI79" s="414"/>
      <c r="AJ79" s="110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27"/>
      <c r="AV79" s="127"/>
      <c r="AW79" s="127"/>
      <c r="AX79" s="127"/>
      <c r="AY79" s="127"/>
      <c r="AZ79" s="127"/>
      <c r="BA79" s="127"/>
      <c r="BB79" s="127"/>
      <c r="BC79" s="127"/>
      <c r="BD79" s="109"/>
      <c r="BE79" s="109"/>
      <c r="BF79" s="109"/>
      <c r="BG79" s="109"/>
      <c r="BH79" s="109"/>
      <c r="BI79" s="110"/>
      <c r="BJ79" s="106"/>
      <c r="BK79" s="106"/>
      <c r="BL79" s="106"/>
      <c r="BM79" s="106"/>
      <c r="BZ79" s="80"/>
      <c r="CA79" s="80"/>
      <c r="CB79" s="80"/>
      <c r="CC79" s="80"/>
      <c r="CD79" s="80"/>
      <c r="CE79" s="78"/>
      <c r="CF79" s="78"/>
      <c r="CG79" s="80"/>
      <c r="CH79" s="74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7:101" ht="3.75" customHeight="1">
      <c r="G80" s="111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106"/>
      <c r="W80" s="106"/>
      <c r="X80" s="131"/>
      <c r="Y80" s="117"/>
      <c r="Z80" s="414"/>
      <c r="AA80" s="414"/>
      <c r="AB80" s="414"/>
      <c r="AC80" s="414"/>
      <c r="AD80" s="414"/>
      <c r="AE80" s="414"/>
      <c r="AF80" s="414"/>
      <c r="AG80" s="414"/>
      <c r="AH80" s="414"/>
      <c r="AI80" s="414"/>
      <c r="AJ80" s="110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407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Z80" s="80"/>
      <c r="CA80" s="80"/>
      <c r="CB80" s="80"/>
      <c r="CC80" s="80"/>
      <c r="CD80" s="80"/>
      <c r="CE80" s="78"/>
      <c r="CF80" s="78"/>
      <c r="CG80" s="80"/>
      <c r="CH80" s="74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</row>
    <row r="81" spans="7:101" ht="3.75" customHeight="1">
      <c r="G81" s="111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106"/>
      <c r="W81" s="106"/>
      <c r="X81" s="131"/>
      <c r="Y81" s="110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407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Z81" s="80"/>
      <c r="CA81" s="80"/>
      <c r="CB81" s="80"/>
      <c r="CC81" s="80"/>
      <c r="CD81" s="80"/>
      <c r="CE81" s="78"/>
      <c r="CF81" s="78"/>
      <c r="CG81" s="74"/>
      <c r="CH81" s="74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76"/>
      <c r="CT81" s="76"/>
      <c r="CU81" s="76"/>
      <c r="CV81" s="76"/>
      <c r="CW81" s="76"/>
    </row>
    <row r="82" spans="7:101" ht="3.75" customHeight="1">
      <c r="G82" s="111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106"/>
      <c r="W82" s="106"/>
      <c r="X82" s="131"/>
      <c r="Y82" s="110"/>
      <c r="Z82" s="414"/>
      <c r="AA82" s="414"/>
      <c r="AB82" s="414"/>
      <c r="AC82" s="414"/>
      <c r="AD82" s="414"/>
      <c r="AE82" s="414"/>
      <c r="AF82" s="414"/>
      <c r="AG82" s="414"/>
      <c r="AH82" s="414"/>
      <c r="AI82" s="414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407"/>
      <c r="AV82" s="407"/>
      <c r="AW82" s="407"/>
      <c r="AX82" s="407"/>
      <c r="AY82" s="407"/>
      <c r="AZ82" s="407"/>
      <c r="BA82" s="407"/>
      <c r="BB82" s="407"/>
      <c r="BC82" s="407"/>
      <c r="BD82" s="407"/>
      <c r="BE82" s="407"/>
      <c r="BF82" s="407"/>
      <c r="BG82" s="407"/>
      <c r="BH82" s="407"/>
      <c r="BI82" s="407"/>
      <c r="BJ82" s="407"/>
      <c r="BK82" s="407"/>
      <c r="BL82" s="407"/>
      <c r="BM82" s="407"/>
      <c r="CF82" s="78"/>
      <c r="CG82" s="74"/>
      <c r="CH82" s="74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76"/>
      <c r="CT82" s="76"/>
      <c r="CU82" s="76"/>
      <c r="CV82" s="76"/>
      <c r="CW82" s="76"/>
    </row>
    <row r="83" spans="7:101" ht="3.75" customHeight="1">
      <c r="G83" s="107"/>
      <c r="H83" s="106"/>
      <c r="I83" s="106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31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407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CF83" s="79"/>
      <c r="CG83" s="74"/>
      <c r="CH83" s="74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76"/>
      <c r="CT83" s="76"/>
      <c r="CU83" s="76"/>
      <c r="CV83" s="76"/>
      <c r="CW83" s="76"/>
    </row>
    <row r="84" spans="7:101" ht="3.75" customHeight="1">
      <c r="G84" s="107"/>
      <c r="H84" s="106"/>
      <c r="I84" s="106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418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27"/>
      <c r="AV84" s="127"/>
      <c r="AW84" s="127"/>
      <c r="AX84" s="127"/>
      <c r="AY84" s="127"/>
      <c r="AZ84" s="128"/>
      <c r="BA84" s="128"/>
      <c r="BB84" s="128"/>
      <c r="BC84" s="128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CF84" s="79"/>
      <c r="CG84" s="74"/>
      <c r="CH84" s="74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76"/>
      <c r="CT84" s="76"/>
      <c r="CU84" s="76"/>
      <c r="CV84" s="76"/>
      <c r="CW84" s="76"/>
    </row>
    <row r="85" spans="7:101" ht="3.75" customHeight="1">
      <c r="G85" s="111"/>
      <c r="H85" s="414" t="str">
        <f>Z45</f>
        <v>Novota P.</v>
      </c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5">
        <v>0</v>
      </c>
      <c r="W85" s="415"/>
      <c r="X85" s="418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407"/>
      <c r="AV85" s="407"/>
      <c r="AW85" s="407"/>
      <c r="AX85" s="407"/>
      <c r="AY85" s="407"/>
      <c r="AZ85" s="407"/>
      <c r="BA85" s="407"/>
      <c r="BB85" s="407"/>
      <c r="BC85" s="407"/>
      <c r="BD85" s="433"/>
      <c r="BE85" s="433"/>
      <c r="BF85" s="433"/>
      <c r="BG85" s="433"/>
      <c r="BH85" s="433"/>
      <c r="BI85" s="433"/>
      <c r="BJ85" s="433"/>
      <c r="BK85" s="433"/>
      <c r="BL85" s="433"/>
      <c r="BM85" s="433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</row>
    <row r="86" spans="8:101" ht="3.75" customHeight="1"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5"/>
      <c r="W86" s="415"/>
      <c r="X86" s="418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407"/>
      <c r="AV86" s="407"/>
      <c r="AW86" s="407"/>
      <c r="AX86" s="407"/>
      <c r="AY86" s="407"/>
      <c r="AZ86" s="407"/>
      <c r="BA86" s="407"/>
      <c r="BB86" s="407"/>
      <c r="BC86" s="407"/>
      <c r="BD86" s="433"/>
      <c r="BE86" s="433"/>
      <c r="BF86" s="433"/>
      <c r="BG86" s="433"/>
      <c r="BH86" s="433"/>
      <c r="BI86" s="433"/>
      <c r="BJ86" s="433"/>
      <c r="BK86" s="433"/>
      <c r="BL86" s="433"/>
      <c r="BM86" s="433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8:101" ht="3.75" customHeight="1"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5"/>
      <c r="W87" s="415"/>
      <c r="X87" s="123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407"/>
      <c r="AV87" s="407"/>
      <c r="AW87" s="407"/>
      <c r="AX87" s="407"/>
      <c r="AY87" s="407"/>
      <c r="AZ87" s="407"/>
      <c r="BA87" s="407"/>
      <c r="BB87" s="407"/>
      <c r="BC87" s="407"/>
      <c r="BD87" s="433"/>
      <c r="BE87" s="433"/>
      <c r="BF87" s="433"/>
      <c r="BG87" s="433"/>
      <c r="BH87" s="433"/>
      <c r="BI87" s="433"/>
      <c r="BJ87" s="433"/>
      <c r="BK87" s="433"/>
      <c r="BL87" s="433"/>
      <c r="BM87" s="433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</row>
    <row r="88" spans="8:101" ht="3.75" customHeight="1"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5"/>
      <c r="W88" s="415"/>
      <c r="X88" s="110"/>
      <c r="Y88" s="110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407"/>
      <c r="AV88" s="407"/>
      <c r="AW88" s="407"/>
      <c r="AX88" s="407"/>
      <c r="AY88" s="407"/>
      <c r="AZ88" s="407"/>
      <c r="BA88" s="407"/>
      <c r="BB88" s="407"/>
      <c r="BC88" s="407"/>
      <c r="BD88" s="433"/>
      <c r="BE88" s="433"/>
      <c r="BF88" s="433"/>
      <c r="BG88" s="433"/>
      <c r="BH88" s="433"/>
      <c r="BI88" s="433"/>
      <c r="BJ88" s="433"/>
      <c r="BK88" s="433"/>
      <c r="BL88" s="433"/>
      <c r="BM88" s="433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</row>
  </sheetData>
  <sheetProtection selectLockedCells="1" selectUnlockedCells="1"/>
  <mergeCells count="49"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  <mergeCell ref="AN69:AY72"/>
    <mergeCell ref="H73:U76"/>
    <mergeCell ref="V73:W76"/>
    <mergeCell ref="X75:X77"/>
    <mergeCell ref="AU75:BC78"/>
    <mergeCell ref="BD75:BM78"/>
    <mergeCell ref="AZ50:AZ52"/>
    <mergeCell ref="AN51:AW54"/>
    <mergeCell ref="AX51:AY54"/>
    <mergeCell ref="AL56:AL58"/>
    <mergeCell ref="V57:Y60"/>
    <mergeCell ref="Z57:AI60"/>
    <mergeCell ref="AJ57:AK60"/>
    <mergeCell ref="AN57:AT68"/>
    <mergeCell ref="AU57:AY68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L23:AL25"/>
    <mergeCell ref="BB24:BC27"/>
    <mergeCell ref="BD24:BM27"/>
    <mergeCell ref="AN27:AW30"/>
    <mergeCell ref="AX27:AY30"/>
    <mergeCell ref="AZ29:AZ31"/>
    <mergeCell ref="P3:W6"/>
    <mergeCell ref="X3:BB6"/>
    <mergeCell ref="AN9:AY24"/>
    <mergeCell ref="BB14:BC17"/>
    <mergeCell ref="BD14:BM17"/>
    <mergeCell ref="BB19:BC22"/>
    <mergeCell ref="BD19:BM22"/>
    <mergeCell ref="V21:Y24"/>
    <mergeCell ref="Z21:AI24"/>
    <mergeCell ref="AJ21:AK24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1"/>
  <sheetViews>
    <sheetView showGridLines="0" zoomScalePageLayoutView="0" workbookViewId="0" topLeftCell="A9">
      <selection activeCell="J12" sqref="J12"/>
    </sheetView>
  </sheetViews>
  <sheetFormatPr defaultColWidth="9.00390625" defaultRowHeight="12.75"/>
  <cols>
    <col min="1" max="1" width="4.00390625" style="166" customWidth="1"/>
    <col min="2" max="2" width="11.875" style="166" customWidth="1"/>
    <col min="3" max="4" width="5.75390625" style="166" customWidth="1"/>
    <col min="5" max="5" width="5.75390625" style="166" hidden="1" customWidth="1"/>
    <col min="6" max="7" width="5.75390625" style="166" customWidth="1"/>
    <col min="8" max="8" width="5.75390625" style="166" hidden="1" customWidth="1"/>
    <col min="9" max="10" width="5.75390625" style="166" customWidth="1"/>
    <col min="11" max="11" width="5.75390625" style="166" hidden="1" customWidth="1"/>
    <col min="12" max="13" width="5.75390625" style="166" customWidth="1"/>
    <col min="14" max="14" width="5.75390625" style="166" hidden="1" customWidth="1"/>
    <col min="15" max="18" width="3.75390625" style="166" customWidth="1"/>
    <col min="19" max="20" width="4.75390625" style="166" customWidth="1"/>
    <col min="21" max="26" width="3.75390625" style="166" customWidth="1"/>
    <col min="27" max="27" width="11.00390625" style="166" hidden="1" customWidth="1"/>
    <col min="28" max="31" width="4.75390625" style="166" customWidth="1"/>
    <col min="32" max="42" width="4.75390625" style="167" customWidth="1"/>
    <col min="43" max="16384" width="9.125" style="167" customWidth="1"/>
  </cols>
  <sheetData>
    <row r="1" spans="1:29" ht="16.5" customHeight="1">
      <c r="A1" s="479" t="s">
        <v>70</v>
      </c>
      <c r="B1" s="480"/>
      <c r="C1" s="480"/>
      <c r="D1" s="480"/>
      <c r="E1" s="480"/>
      <c r="F1" s="481"/>
      <c r="G1" s="482" t="str">
        <f>'ÚDAJE BC2'!C7</f>
        <v>2. ligové kolo 2019</v>
      </c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</row>
    <row r="2" spans="1:29" ht="16.5" customHeight="1">
      <c r="A2" s="479" t="s">
        <v>71</v>
      </c>
      <c r="B2" s="480"/>
      <c r="C2" s="480"/>
      <c r="D2" s="480"/>
      <c r="E2" s="480"/>
      <c r="F2" s="481"/>
      <c r="G2" s="485">
        <f>'ÚDAJE BC2'!C11</f>
        <v>43604</v>
      </c>
      <c r="H2" s="485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</row>
    <row r="3" spans="1:29" ht="16.5" customHeight="1">
      <c r="A3" s="479" t="s">
        <v>72</v>
      </c>
      <c r="B3" s="480"/>
      <c r="C3" s="480"/>
      <c r="D3" s="480"/>
      <c r="E3" s="480"/>
      <c r="F3" s="481"/>
      <c r="G3" s="482" t="str">
        <f>'ÚDAJE BC2'!C8&amp;'ÚDAJE BC2'!D8</f>
        <v>BC2</v>
      </c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</row>
    <row r="4" spans="1:29" ht="16.5" customHeight="1">
      <c r="A4" s="479" t="s">
        <v>73</v>
      </c>
      <c r="B4" s="480"/>
      <c r="C4" s="480"/>
      <c r="D4" s="480"/>
      <c r="E4" s="480"/>
      <c r="F4" s="481"/>
      <c r="G4" s="482" t="s">
        <v>145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</row>
    <row r="5" spans="1:29" ht="16.5" customHeight="1">
      <c r="A5" s="479" t="s">
        <v>74</v>
      </c>
      <c r="B5" s="480"/>
      <c r="C5" s="480"/>
      <c r="D5" s="480"/>
      <c r="E5" s="480"/>
      <c r="F5" s="481"/>
      <c r="G5" s="482">
        <f>'ZOZNAM BC2'!J4</f>
        <v>8</v>
      </c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</row>
    <row r="6" spans="1:29" ht="16.5" customHeight="1">
      <c r="A6" s="479" t="s">
        <v>75</v>
      </c>
      <c r="B6" s="480"/>
      <c r="C6" s="480"/>
      <c r="D6" s="480"/>
      <c r="E6" s="480"/>
      <c r="F6" s="481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</row>
    <row r="7" spans="1:29" ht="16.5" customHeight="1">
      <c r="A7" s="479" t="s">
        <v>76</v>
      </c>
      <c r="B7" s="480"/>
      <c r="C7" s="480"/>
      <c r="D7" s="480"/>
      <c r="E7" s="480"/>
      <c r="F7" s="481"/>
      <c r="G7" s="482" t="s">
        <v>57</v>
      </c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</row>
    <row r="8" ht="15.75" thickBot="1"/>
    <row r="9" spans="1:29" s="177" customFormat="1" ht="50.25" customHeight="1" thickBot="1">
      <c r="A9" s="470" t="s">
        <v>33</v>
      </c>
      <c r="B9" s="483"/>
      <c r="C9" s="472" t="str">
        <f>B10</f>
        <v>Mezík R.</v>
      </c>
      <c r="D9" s="473"/>
      <c r="E9" s="183"/>
      <c r="F9" s="474" t="str">
        <f>B11</f>
        <v>Kudláčová K.</v>
      </c>
      <c r="G9" s="473"/>
      <c r="H9" s="183"/>
      <c r="I9" s="484" t="str">
        <f>B12</f>
        <v>Kurilák R.</v>
      </c>
      <c r="J9" s="473"/>
      <c r="K9" s="183"/>
      <c r="L9" s="484" t="str">
        <f>B13</f>
        <v>Riečičiar A.</v>
      </c>
      <c r="M9" s="515"/>
      <c r="N9" s="183"/>
      <c r="O9" s="455" t="s">
        <v>77</v>
      </c>
      <c r="P9" s="467"/>
      <c r="Q9" s="455" t="s">
        <v>78</v>
      </c>
      <c r="R9" s="467"/>
      <c r="S9" s="468" t="s">
        <v>39</v>
      </c>
      <c r="T9" s="467"/>
      <c r="U9" s="468" t="s">
        <v>79</v>
      </c>
      <c r="V9" s="467"/>
      <c r="W9" s="468" t="s">
        <v>80</v>
      </c>
      <c r="X9" s="467"/>
      <c r="Y9" s="468" t="s">
        <v>81</v>
      </c>
      <c r="Z9" s="469"/>
      <c r="AA9" s="186"/>
      <c r="AB9" s="455" t="s">
        <v>44</v>
      </c>
      <c r="AC9" s="456"/>
    </row>
    <row r="10" spans="1:29" ht="24.75" customHeight="1">
      <c r="A10" s="233">
        <f>'SKUPINY BC2'!B7</f>
        <v>201</v>
      </c>
      <c r="B10" s="234" t="str">
        <f>'SKUPINY BC2'!C7</f>
        <v>Mezík R.</v>
      </c>
      <c r="C10" s="230"/>
      <c r="D10" s="191"/>
      <c r="E10" s="205"/>
      <c r="F10" s="192">
        <v>8</v>
      </c>
      <c r="G10" s="192">
        <v>1</v>
      </c>
      <c r="H10" s="205"/>
      <c r="I10" s="192">
        <v>1</v>
      </c>
      <c r="J10" s="192">
        <v>6</v>
      </c>
      <c r="K10" s="205"/>
      <c r="L10" s="192">
        <v>7</v>
      </c>
      <c r="M10" s="192">
        <v>2</v>
      </c>
      <c r="N10" s="207"/>
      <c r="O10" s="448">
        <f>IF($C10&gt;$D10,1,0)+IF($F10&gt;$G10,1,0)+IF($I10&gt;$J10,1,0)+IF(L10&gt;M10,1,0)+$E10+$H10+$K10+N10</f>
        <v>2</v>
      </c>
      <c r="P10" s="449"/>
      <c r="Q10" s="449">
        <f>SUM(N(IF(F10="","",1))+N(IF(I10="","",1))+N(IF(L10="","",1))+N(IF(C10="","",1)))</f>
        <v>3</v>
      </c>
      <c r="R10" s="449"/>
      <c r="S10" s="194">
        <f aca="true" t="shared" si="0" ref="S10:T13">IF(AND(C10="",F10="",I10="",L10=""),"",N(C10)+N(F10)+N(I10)+N(L10))</f>
        <v>16</v>
      </c>
      <c r="T10" s="194">
        <f t="shared" si="0"/>
        <v>9</v>
      </c>
      <c r="U10" s="450">
        <f>IF(Q10="","",ROUND(O10/Q10,2))</f>
        <v>0.67</v>
      </c>
      <c r="V10" s="450"/>
      <c r="W10" s="450">
        <f>IF(Q10="","",ROUND((S10-T10)/Q10,2))</f>
        <v>2.33</v>
      </c>
      <c r="X10" s="450"/>
      <c r="Y10" s="450">
        <f>IF(Q10="","",ROUND(S10/Q10,2))</f>
        <v>5.33</v>
      </c>
      <c r="Z10" s="450"/>
      <c r="AA10" s="195">
        <f>IF(SUM(C10:N10)=0,0,U10*1000000+W10*1000+Y10)</f>
        <v>672335.33</v>
      </c>
      <c r="AB10" s="532">
        <f>IF(AA10=0,"",IF(LARGE(AA$10:AA$13,1)=AA10,1,IF(LARGE(AA$10:AA$13,2)=AA10,2,IF(LARGE(AA$10:AA$13,3)=AA10,3,IF(LARGE(AA$10:AA$13,4)=AA10,4,-1)))))</f>
        <v>2</v>
      </c>
      <c r="AC10" s="445"/>
    </row>
    <row r="11" spans="1:29" ht="24.75" customHeight="1">
      <c r="A11" s="235">
        <f>'SKUPINY BC2'!B8</f>
        <v>204</v>
      </c>
      <c r="B11" s="236" t="str">
        <f>'SKUPINY BC2'!C8</f>
        <v>Kudláčová K.</v>
      </c>
      <c r="C11" s="231">
        <f>IF(G10="","",G10)</f>
        <v>1</v>
      </c>
      <c r="D11" s="188">
        <f>IF(F10="","",F10)</f>
        <v>8</v>
      </c>
      <c r="E11" s="184"/>
      <c r="F11" s="187"/>
      <c r="G11" s="187"/>
      <c r="H11" s="184"/>
      <c r="I11" s="188">
        <v>0</v>
      </c>
      <c r="J11" s="188">
        <v>5</v>
      </c>
      <c r="K11" s="184"/>
      <c r="L11" s="188">
        <v>9</v>
      </c>
      <c r="M11" s="188">
        <v>0</v>
      </c>
      <c r="N11" s="208"/>
      <c r="O11" s="441">
        <f>IF($C11&gt;$D11,1,0)+IF($F11&gt;$G11,1,0)+IF($I11&gt;$J11,1,0)+IF(L11&gt;M11,1,0)+$E11+$H11+$K11+N11</f>
        <v>1</v>
      </c>
      <c r="P11" s="442"/>
      <c r="Q11" s="442">
        <f>SUM(N(IF(F11="","",1))+N(IF(I11="","",1))+N(IF(L11="","",1))+N(IF(C11="","",1)))</f>
        <v>3</v>
      </c>
      <c r="R11" s="442"/>
      <c r="S11" s="189">
        <f t="shared" si="0"/>
        <v>10</v>
      </c>
      <c r="T11" s="189">
        <f t="shared" si="0"/>
        <v>13</v>
      </c>
      <c r="U11" s="443">
        <f>IF(Q11="","",ROUND(O11/Q11,2))</f>
        <v>0.33</v>
      </c>
      <c r="V11" s="443"/>
      <c r="W11" s="443">
        <f>IF(Q11="","",ROUND((S11-T11)/Q11,2))</f>
        <v>-1</v>
      </c>
      <c r="X11" s="443"/>
      <c r="Y11" s="443">
        <f>IF(Q11="","",ROUND(S11/Q11,2))</f>
        <v>3.33</v>
      </c>
      <c r="Z11" s="443"/>
      <c r="AA11" s="185">
        <f>IF(SUM(C11:N11)=0,0,U11*1000000+W11*1000+Y11)</f>
        <v>329003.33</v>
      </c>
      <c r="AB11" s="477">
        <f>IF(AA11=0,"",IF(LARGE(AA$10:AA$13,1)=AA11,1,IF(LARGE(AA$10:AA$13,2)=AA11,2,IF(LARGE(AA$10:AA$13,3)=AA11,3,IF(LARGE(AA$10:AA$13,4)=AA11,4,-1)))))</f>
        <v>3</v>
      </c>
      <c r="AC11" s="478"/>
    </row>
    <row r="12" spans="1:29" ht="24.75" customHeight="1">
      <c r="A12" s="235">
        <f>'SKUPINY BC2'!B9</f>
        <v>205</v>
      </c>
      <c r="B12" s="275" t="str">
        <f>'SKUPINY BC2'!C9</f>
        <v>Kurilák R.</v>
      </c>
      <c r="C12" s="231">
        <f>IF(J10="","",J10)</f>
        <v>6</v>
      </c>
      <c r="D12" s="188">
        <f>IF(I10="","",I10)</f>
        <v>1</v>
      </c>
      <c r="E12" s="184"/>
      <c r="F12" s="188">
        <f>IF(J11="","",J11)</f>
        <v>5</v>
      </c>
      <c r="G12" s="188">
        <f>IF(I11="","",I11)</f>
        <v>0</v>
      </c>
      <c r="H12" s="184"/>
      <c r="I12" s="187"/>
      <c r="J12" s="187"/>
      <c r="K12" s="184"/>
      <c r="L12" s="188">
        <v>10</v>
      </c>
      <c r="M12" s="188">
        <v>1</v>
      </c>
      <c r="N12" s="208"/>
      <c r="O12" s="441">
        <f>IF($C12&gt;$D12,1,0)+IF($F12&gt;$G12,1,0)+IF($I12&gt;$J12,1,0)+IF(L12&gt;M12,1,0)+$E12+$H12+$K12+N12</f>
        <v>3</v>
      </c>
      <c r="P12" s="442"/>
      <c r="Q12" s="442">
        <f>SUM(N(IF(F12="","",1))+N(IF(I12="","",1))+N(IF(L12="","",1))+N(IF(C12="","",1)))</f>
        <v>3</v>
      </c>
      <c r="R12" s="442"/>
      <c r="S12" s="189">
        <f t="shared" si="0"/>
        <v>21</v>
      </c>
      <c r="T12" s="189">
        <f t="shared" si="0"/>
        <v>2</v>
      </c>
      <c r="U12" s="443">
        <f>IF(Q12="","",ROUND(O12/Q12,2))</f>
        <v>1</v>
      </c>
      <c r="V12" s="443"/>
      <c r="W12" s="443">
        <f>IF(Q12="","",ROUND((S12-T12)/Q12,2))</f>
        <v>6.33</v>
      </c>
      <c r="X12" s="443"/>
      <c r="Y12" s="443">
        <f>IF(Q12="","",ROUND(S12/Q12,2))</f>
        <v>7</v>
      </c>
      <c r="Z12" s="443"/>
      <c r="AA12" s="185">
        <f>IF(SUM(C12:N12)=0,0,U12*1000000+W12*1000+Y12)</f>
        <v>1006337</v>
      </c>
      <c r="AB12" s="530">
        <f>IF(AA12=0,"",IF(LARGE(AA$10:AA$13,1)=AA12,1,IF(LARGE(AA$10:AA$13,2)=AA12,2,IF(LARGE(AA$10:AA$13,3)=AA12,3,IF(LARGE(AA$10:AA$13,4)=AA12,4,-1)))))</f>
        <v>1</v>
      </c>
      <c r="AC12" s="531"/>
    </row>
    <row r="13" spans="1:29" ht="24.75" customHeight="1" thickBot="1">
      <c r="A13" s="237">
        <f>'SKUPINY BC2'!B10</f>
        <v>208</v>
      </c>
      <c r="B13" s="238" t="str">
        <f>'SKUPINY BC2'!C10</f>
        <v>Riečičiar A.</v>
      </c>
      <c r="C13" s="232">
        <f>IF(M10="","",M10)</f>
        <v>2</v>
      </c>
      <c r="D13" s="198">
        <f>IF(L10="","",L10)</f>
        <v>7</v>
      </c>
      <c r="E13" s="206"/>
      <c r="F13" s="198">
        <f>IF(M11="","",M11)</f>
        <v>0</v>
      </c>
      <c r="G13" s="198">
        <f>IF(L11="","",L11)</f>
        <v>9</v>
      </c>
      <c r="H13" s="206"/>
      <c r="I13" s="198">
        <f>IF(M12="","",M12)</f>
        <v>1</v>
      </c>
      <c r="J13" s="198">
        <f>IF(L12="","",L12)</f>
        <v>10</v>
      </c>
      <c r="K13" s="206"/>
      <c r="L13" s="199"/>
      <c r="M13" s="199"/>
      <c r="N13" s="209"/>
      <c r="O13" s="436">
        <f>IF($C13&gt;$D13,1,0)+IF($F13&gt;$G13,1,0)+IF($I13&gt;$J13,1,0)+IF(L13&gt;M13,1,0)+$E13+$H13+$K13+N13</f>
        <v>0</v>
      </c>
      <c r="P13" s="437"/>
      <c r="Q13" s="437">
        <f>SUM(N(IF(F13="","",1))+N(IF(I13="","",1))+N(IF(L13="","",1))+N(IF(C13="","",1)))</f>
        <v>3</v>
      </c>
      <c r="R13" s="437"/>
      <c r="S13" s="200">
        <f t="shared" si="0"/>
        <v>3</v>
      </c>
      <c r="T13" s="200">
        <f t="shared" si="0"/>
        <v>26</v>
      </c>
      <c r="U13" s="438">
        <f>IF(Q13="","",ROUND(O13/Q13,2))</f>
        <v>0</v>
      </c>
      <c r="V13" s="438"/>
      <c r="W13" s="438">
        <f>IF(Q13="","",(S13-T13)/Q13)</f>
        <v>-7.666666666666667</v>
      </c>
      <c r="X13" s="438"/>
      <c r="Y13" s="438">
        <f>IF(Q13="","",ROUND(S13/Q13,2))</f>
        <v>1</v>
      </c>
      <c r="Z13" s="438"/>
      <c r="AA13" s="201">
        <f>IF(SUM(C13:N13)=0,0,U13*1000000+W13*1000+Y13)</f>
        <v>-7665.666666666667</v>
      </c>
      <c r="AB13" s="475">
        <f>IF(AA13=0,"",IF(LARGE(AA$10:AA$13,1)=AA13,1,IF(LARGE(AA$10:AA$13,2)=AA13,2,IF(LARGE(AA$10:AA$13,3)=AA13,3,IF(LARGE(AA$10:AA$13,4)=AA13,4,-1)))))</f>
        <v>4</v>
      </c>
      <c r="AC13" s="476"/>
    </row>
    <row r="14" ht="13.5" customHeight="1" thickBot="1"/>
    <row r="15" spans="1:29" s="177" customFormat="1" ht="50.25" customHeight="1" thickBot="1">
      <c r="A15" s="470" t="s">
        <v>34</v>
      </c>
      <c r="B15" s="471"/>
      <c r="C15" s="472" t="str">
        <f>B16</f>
        <v>Novota P.</v>
      </c>
      <c r="D15" s="473"/>
      <c r="E15" s="183"/>
      <c r="F15" s="474" t="str">
        <f>B17</f>
        <v>Minarech P.</v>
      </c>
      <c r="G15" s="473"/>
      <c r="H15" s="183"/>
      <c r="I15" s="474" t="str">
        <f>B18</f>
        <v>Breznay M.</v>
      </c>
      <c r="J15" s="473"/>
      <c r="K15" s="183"/>
      <c r="L15" s="484" t="str">
        <f>B19</f>
        <v>Jankechová E.</v>
      </c>
      <c r="M15" s="515"/>
      <c r="N15" s="183"/>
      <c r="O15" s="455" t="s">
        <v>77</v>
      </c>
      <c r="P15" s="467"/>
      <c r="Q15" s="455" t="s">
        <v>78</v>
      </c>
      <c r="R15" s="467"/>
      <c r="S15" s="468" t="s">
        <v>39</v>
      </c>
      <c r="T15" s="467"/>
      <c r="U15" s="468" t="s">
        <v>79</v>
      </c>
      <c r="V15" s="467"/>
      <c r="W15" s="468" t="s">
        <v>80</v>
      </c>
      <c r="X15" s="467"/>
      <c r="Y15" s="468" t="s">
        <v>81</v>
      </c>
      <c r="Z15" s="469"/>
      <c r="AA15" s="186"/>
      <c r="AB15" s="455" t="s">
        <v>44</v>
      </c>
      <c r="AC15" s="456"/>
    </row>
    <row r="16" spans="1:29" ht="24.75" customHeight="1">
      <c r="A16" s="233">
        <f>'SKUPINY BC2'!B15</f>
        <v>202</v>
      </c>
      <c r="B16" s="234" t="str">
        <f>'SKUPINY BC2'!C15</f>
        <v>Novota P.</v>
      </c>
      <c r="C16" s="230"/>
      <c r="D16" s="191"/>
      <c r="E16" s="191"/>
      <c r="F16" s="192">
        <v>10</v>
      </c>
      <c r="G16" s="192">
        <v>0</v>
      </c>
      <c r="H16" s="193"/>
      <c r="I16" s="192">
        <v>6</v>
      </c>
      <c r="J16" s="192">
        <v>2</v>
      </c>
      <c r="K16" s="192"/>
      <c r="L16" s="192">
        <v>5</v>
      </c>
      <c r="M16" s="192">
        <v>2</v>
      </c>
      <c r="N16" s="202"/>
      <c r="O16" s="448">
        <f>IF($C16&gt;$D16,1,0)+IF($F16&gt;$G16,1,0)+IF($I16&gt;$J16,1,0)+IF(L16&gt;M16,1,0)+$E16+$H16+$K16+N16</f>
        <v>3</v>
      </c>
      <c r="P16" s="449"/>
      <c r="Q16" s="449">
        <f>SUM(N(IF(F16="","",1))+N(IF(I16="","",1))+N(IF(L16="","",1))+N(IF(C16="","",1)))</f>
        <v>3</v>
      </c>
      <c r="R16" s="449"/>
      <c r="S16" s="194">
        <f aca="true" t="shared" si="1" ref="S16:T19">IF(AND(C16="",F16="",I16="",L16=""),"",N(C16)+N(F16)+N(I16)+N(L16))</f>
        <v>21</v>
      </c>
      <c r="T16" s="194">
        <f t="shared" si="1"/>
        <v>4</v>
      </c>
      <c r="U16" s="450">
        <f>IF(Q16="","",ROUND(O16/Q16,2))</f>
        <v>1</v>
      </c>
      <c r="V16" s="450"/>
      <c r="W16" s="450">
        <f>IF(Q16="","",ROUND((S16-T16)/Q16,2))</f>
        <v>5.67</v>
      </c>
      <c r="X16" s="450"/>
      <c r="Y16" s="450">
        <f>IF(Q16="","",ROUND(S16/Q16,2))</f>
        <v>7</v>
      </c>
      <c r="Z16" s="450"/>
      <c r="AA16" s="195">
        <f>IF(SUM(C16:N16)=0,0,U16*1000000+W16*1000+Y16)</f>
        <v>1005677</v>
      </c>
      <c r="AB16" s="532">
        <f>IF(AA16=0,"",IF(LARGE(AA$16:AA$19,1)=AA16,1,IF(LARGE(AA$16:AA$19,2)=AA16,2,IF(LARGE(AA$16:AA$19,3)=AA16,3,IF(LARGE(AA$16:AA$19,4)=AA16,4,-1)))))</f>
        <v>1</v>
      </c>
      <c r="AC16" s="445"/>
    </row>
    <row r="17" spans="1:29" ht="24.75" customHeight="1">
      <c r="A17" s="235">
        <f>'SKUPINY BC2'!B16</f>
        <v>203</v>
      </c>
      <c r="B17" s="236" t="str">
        <f>'SKUPINY BC2'!C16</f>
        <v>Minarech P.</v>
      </c>
      <c r="C17" s="231">
        <f>IF(G16="","",G16)</f>
        <v>0</v>
      </c>
      <c r="D17" s="188">
        <f>IF(F16="","",F16)</f>
        <v>10</v>
      </c>
      <c r="E17" s="188"/>
      <c r="F17" s="187"/>
      <c r="G17" s="187"/>
      <c r="H17" s="187"/>
      <c r="I17" s="188">
        <v>4</v>
      </c>
      <c r="J17" s="188">
        <v>1</v>
      </c>
      <c r="K17" s="188"/>
      <c r="L17" s="529">
        <v>2</v>
      </c>
      <c r="M17" s="188">
        <v>2</v>
      </c>
      <c r="N17" s="203">
        <v>1</v>
      </c>
      <c r="O17" s="441">
        <f>IF($C17&gt;$D17,1,0)+IF($F17&gt;$G17,1,0)+IF($I17&gt;$J17,1,0)+IF(L17&gt;M17,1,0)+$E17+$H17+$K17+N17</f>
        <v>2</v>
      </c>
      <c r="P17" s="442"/>
      <c r="Q17" s="442">
        <f>SUM(N(IF(F17="","",1))+N(IF(I17="","",1))+N(IF(L17="","",1))+N(IF(C17="","",1)))</f>
        <v>3</v>
      </c>
      <c r="R17" s="442"/>
      <c r="S17" s="189">
        <f t="shared" si="1"/>
        <v>6</v>
      </c>
      <c r="T17" s="189">
        <f t="shared" si="1"/>
        <v>13</v>
      </c>
      <c r="U17" s="443">
        <f>IF(Q17="","",ROUND(O17/Q17,2))</f>
        <v>0.67</v>
      </c>
      <c r="V17" s="443"/>
      <c r="W17" s="443">
        <f>IF(Q17="","",ROUND((S17-T17)/Q17,2))</f>
        <v>-2.33</v>
      </c>
      <c r="X17" s="443"/>
      <c r="Y17" s="443">
        <f>IF(Q17="","",ROUND(S17/Q17,2))</f>
        <v>2</v>
      </c>
      <c r="Z17" s="443"/>
      <c r="AA17" s="185">
        <f>IF(SUM(C17:N17)=0,0,U17*1000000+W17*1000+Y17)</f>
        <v>667672</v>
      </c>
      <c r="AB17" s="533">
        <f>IF(AA17=0,"",IF(LARGE(AA$16:AA$19,1)=AA17,1,IF(LARGE(AA$16:AA$19,2)=AA17,2,IF(LARGE(AA$16:AA$19,3)=AA17,3,IF(LARGE(AA$16:AA$19,4)=AA17,4,-1)))))</f>
        <v>2</v>
      </c>
      <c r="AC17" s="447"/>
    </row>
    <row r="18" spans="1:29" ht="24.75" customHeight="1">
      <c r="A18" s="235">
        <f>'SKUPINY BC2'!B17</f>
        <v>206</v>
      </c>
      <c r="B18" s="236" t="str">
        <f>'SKUPINY BC2'!C17</f>
        <v>Breznay M.</v>
      </c>
      <c r="C18" s="231">
        <f>IF(J16="","",J16)</f>
        <v>2</v>
      </c>
      <c r="D18" s="188">
        <f>IF(I16="","",I16)</f>
        <v>6</v>
      </c>
      <c r="E18" s="188"/>
      <c r="F18" s="188">
        <f>IF(J17="","",J17)</f>
        <v>1</v>
      </c>
      <c r="G18" s="188">
        <f>IF(I17="","",I17)</f>
        <v>4</v>
      </c>
      <c r="H18" s="188"/>
      <c r="I18" s="187"/>
      <c r="J18" s="187"/>
      <c r="K18" s="187"/>
      <c r="L18" s="188">
        <v>5</v>
      </c>
      <c r="M18" s="188">
        <v>2</v>
      </c>
      <c r="N18" s="203"/>
      <c r="O18" s="441">
        <f>IF($C18&gt;$D18,1,0)+IF($F18&gt;$G18,1,0)+IF($I18&gt;$J18,1,0)+IF(L18&gt;M18,1,0)+$E18+$H18+$K18+N18</f>
        <v>1</v>
      </c>
      <c r="P18" s="442"/>
      <c r="Q18" s="442">
        <f>SUM(N(IF(F18="","",1))+N(IF(I18="","",1))+N(IF(L18="","",1))+N(IF(C18="","",1)))</f>
        <v>3</v>
      </c>
      <c r="R18" s="442"/>
      <c r="S18" s="189">
        <f t="shared" si="1"/>
        <v>8</v>
      </c>
      <c r="T18" s="189">
        <f t="shared" si="1"/>
        <v>12</v>
      </c>
      <c r="U18" s="443">
        <f>IF(Q18="","",ROUND(O18/Q18,2))</f>
        <v>0.33</v>
      </c>
      <c r="V18" s="443"/>
      <c r="W18" s="443">
        <f>IF(Q18="","",ROUND((S18-T18)/Q18,2))</f>
        <v>-1.33</v>
      </c>
      <c r="X18" s="443"/>
      <c r="Y18" s="443">
        <f>IF(Q18="","",ROUND(S18/Q18,2))</f>
        <v>2.67</v>
      </c>
      <c r="Z18" s="443"/>
      <c r="AA18" s="185">
        <f>IF(SUM(C18:N18)=0,0,U18*1000000+W18*1000+Y18)</f>
        <v>328672.67</v>
      </c>
      <c r="AB18" s="465">
        <f>IF(AA18=0,"",IF(LARGE(AA$16:AA$19,1)=AA18,1,IF(LARGE(AA$16:AA$19,2)=AA18,2,IF(LARGE(AA$16:AA$19,3)=AA18,3,IF(LARGE(AA$16:AA$19,4)=AA18,4,-1)))))</f>
        <v>3</v>
      </c>
      <c r="AC18" s="435"/>
    </row>
    <row r="19" spans="1:29" ht="30" customHeight="1" thickBot="1">
      <c r="A19" s="237">
        <f>'SKUPINY BC2'!B18</f>
        <v>207</v>
      </c>
      <c r="B19" s="524" t="str">
        <f>'SKUPINY BC2'!C18</f>
        <v>Jankechová E.</v>
      </c>
      <c r="C19" s="232">
        <f>IF(M16="","",M16)</f>
        <v>2</v>
      </c>
      <c r="D19" s="198">
        <f>IF(L16="","",L16)</f>
        <v>5</v>
      </c>
      <c r="E19" s="198"/>
      <c r="F19" s="198">
        <f>IF(M17="","",M17)</f>
        <v>2</v>
      </c>
      <c r="G19" s="211">
        <f>IF(L17="","",L17)</f>
        <v>2</v>
      </c>
      <c r="H19" s="198"/>
      <c r="I19" s="198">
        <f>IF(M18="","",M18)</f>
        <v>2</v>
      </c>
      <c r="J19" s="198">
        <f>IF(L18="","",L18)</f>
        <v>5</v>
      </c>
      <c r="K19" s="198"/>
      <c r="L19" s="199"/>
      <c r="M19" s="199"/>
      <c r="N19" s="204"/>
      <c r="O19" s="436">
        <f>IF($C19&gt;$D19,1,0)+IF($F19&gt;$G19,1,0)+IF($I19&gt;$J19,1,0)+IF(L19&gt;M19,1,0)+$E19+$H19+$K19+N19</f>
        <v>0</v>
      </c>
      <c r="P19" s="437"/>
      <c r="Q19" s="437">
        <f>SUM(N(IF(F19="","",1))+N(IF(I19="","",1))+N(IF(L19="","",1))+N(IF(C19="","",1)))</f>
        <v>3</v>
      </c>
      <c r="R19" s="437"/>
      <c r="S19" s="200">
        <f t="shared" si="1"/>
        <v>6</v>
      </c>
      <c r="T19" s="200">
        <f t="shared" si="1"/>
        <v>12</v>
      </c>
      <c r="U19" s="438">
        <f>IF(Q19="","",ROUND(O19/Q19,2))</f>
        <v>0</v>
      </c>
      <c r="V19" s="438"/>
      <c r="W19" s="438">
        <f>IF(Q19="","",(S19-T19)/Q19)</f>
        <v>-2</v>
      </c>
      <c r="X19" s="438"/>
      <c r="Y19" s="438">
        <f>IF(Q19="","",ROUND(S19/Q19,2))</f>
        <v>2</v>
      </c>
      <c r="Z19" s="438"/>
      <c r="AA19" s="201">
        <f>IF(SUM(C19:N19)=0,0,U19*1000000+W19*1000+Y19)</f>
        <v>-1998</v>
      </c>
      <c r="AB19" s="466">
        <f>IF(AA19=0,"",IF(LARGE(AA$16:AA$19,1)=AA19,1,IF(LARGE(AA$16:AA$19,2)=AA19,2,IF(LARGE(AA$16:AA$19,3)=AA19,3,IF(LARGE(AA$16:AA$19,4)=AA19,4,-1)))))</f>
        <v>4</v>
      </c>
      <c r="AC19" s="440"/>
    </row>
    <row r="21" spans="1:29" s="178" customFormat="1" ht="50.25" customHeight="1" hidden="1" thickBot="1">
      <c r="A21" s="457" t="s">
        <v>35</v>
      </c>
      <c r="B21" s="458"/>
      <c r="C21" s="459" t="e">
        <f>B22</f>
        <v>#N/A</v>
      </c>
      <c r="D21" s="460"/>
      <c r="E21" s="180"/>
      <c r="F21" s="461" t="e">
        <f>B23</f>
        <v>#N/A</v>
      </c>
      <c r="G21" s="460"/>
      <c r="H21" s="180"/>
      <c r="I21" s="461" t="e">
        <f>B24</f>
        <v>#N/A</v>
      </c>
      <c r="J21" s="460"/>
      <c r="K21" s="180"/>
      <c r="L21" s="461" t="e">
        <f>B25</f>
        <v>#N/A</v>
      </c>
      <c r="M21" s="462"/>
      <c r="N21" s="180"/>
      <c r="O21" s="451" t="s">
        <v>77</v>
      </c>
      <c r="P21" s="452"/>
      <c r="Q21" s="451" t="s">
        <v>78</v>
      </c>
      <c r="R21" s="452"/>
      <c r="S21" s="453" t="s">
        <v>39</v>
      </c>
      <c r="T21" s="452"/>
      <c r="U21" s="453" t="s">
        <v>79</v>
      </c>
      <c r="V21" s="452"/>
      <c r="W21" s="453" t="s">
        <v>80</v>
      </c>
      <c r="X21" s="452"/>
      <c r="Y21" s="453" t="s">
        <v>81</v>
      </c>
      <c r="Z21" s="454"/>
      <c r="AA21" s="179"/>
      <c r="AB21" s="455" t="s">
        <v>44</v>
      </c>
      <c r="AC21" s="456"/>
    </row>
    <row r="22" spans="1:29" ht="24.75" customHeight="1" hidden="1">
      <c r="A22" s="233" t="e">
        <f>'SKUPINY BC2'!B23</f>
        <v>#N/A</v>
      </c>
      <c r="B22" s="308" t="e">
        <f>'SKUPINY BC2'!C23</f>
        <v>#N/A</v>
      </c>
      <c r="C22" s="230"/>
      <c r="D22" s="191"/>
      <c r="E22" s="191"/>
      <c r="F22" s="192"/>
      <c r="G22" s="192"/>
      <c r="H22" s="193"/>
      <c r="I22" s="192"/>
      <c r="J22" s="192"/>
      <c r="K22" s="192"/>
      <c r="L22" s="192"/>
      <c r="M22" s="192"/>
      <c r="N22" s="174"/>
      <c r="O22" s="448">
        <f>IF($C22&gt;$D22,1,0)+IF($F22&gt;$G22,1,0)+IF($I22&gt;$J22,1,0)+IF(L22&gt;M22,1,0)+$E22+$H22+$K22+N22</f>
        <v>0</v>
      </c>
      <c r="P22" s="449"/>
      <c r="Q22" s="449">
        <f>SUM(N(IF(F22="","",1))+N(IF(I22="","",1))+N(IF(L22="","",1))+N(IF(C22="","",1)))</f>
        <v>0</v>
      </c>
      <c r="R22" s="449"/>
      <c r="S22" s="194">
        <f aca="true" t="shared" si="2" ref="S22:T25">IF(AND(C22="",F22="",I22="",L22=""),"",N(C22)+N(F22)+N(I22)+N(L22))</f>
      </c>
      <c r="T22" s="194">
        <f t="shared" si="2"/>
      </c>
      <c r="U22" s="450" t="e">
        <f>IF(Q22="","",ROUND(O22/Q22,2))</f>
        <v>#DIV/0!</v>
      </c>
      <c r="V22" s="450"/>
      <c r="W22" s="450" t="e">
        <f>IF(Q22="","",ROUND((S22-T22)/Q22,2))</f>
        <v>#VALUE!</v>
      </c>
      <c r="X22" s="450"/>
      <c r="Y22" s="450" t="e">
        <f>IF(Q22="","",ROUND(S22/Q22,2))</f>
        <v>#VALUE!</v>
      </c>
      <c r="Z22" s="450"/>
      <c r="AA22" s="260">
        <f>IF(SUM(C22:N22)=0,0,U22*1000000+W22*1000+Y22)</f>
        <v>0</v>
      </c>
      <c r="AB22" s="463">
        <f>IF(AA22=0,"",IF(LARGE(AA$22:AA$25,1)=AA22,1,IF(LARGE(AA$22:AA$25,2)=AA22,2,IF(LARGE(AA$22:AA$25,3)=AA22,3,IF(LARGE(AA$22:AA$25,4)=AA22,4,-1)))))</f>
      </c>
      <c r="AC22" s="464"/>
    </row>
    <row r="23" spans="1:29" ht="24.75" customHeight="1" hidden="1">
      <c r="A23" s="235" t="e">
        <f>'SKUPINY BC2'!B24</f>
        <v>#N/A</v>
      </c>
      <c r="B23" s="236" t="e">
        <f>'SKUPINY BC2'!C24</f>
        <v>#N/A</v>
      </c>
      <c r="C23" s="231">
        <f>IF(G22="","",G22)</f>
      </c>
      <c r="D23" s="188">
        <f>IF(F22="","",F22)</f>
      </c>
      <c r="E23" s="188"/>
      <c r="F23" s="187"/>
      <c r="G23" s="187"/>
      <c r="H23" s="187"/>
      <c r="I23" s="188"/>
      <c r="J23" s="188"/>
      <c r="K23" s="188"/>
      <c r="L23" s="188"/>
      <c r="M23" s="188"/>
      <c r="N23" s="174"/>
      <c r="O23" s="441">
        <f>IF($C23&gt;$D23,1,0)+IF($F23&gt;$G23,1,0)+IF($I23&gt;$J23,1,0)+IF(L23&gt;M23,1,0)+$E23+$H23+$K23+N23</f>
        <v>0</v>
      </c>
      <c r="P23" s="442"/>
      <c r="Q23" s="442">
        <f>SUM(N(IF(F23="","",1))+N(IF(I23="","",1))+N(IF(L23="","",1))+N(IF(C23="","",1)))</f>
        <v>0</v>
      </c>
      <c r="R23" s="442"/>
      <c r="S23" s="189">
        <f t="shared" si="2"/>
      </c>
      <c r="T23" s="189">
        <f t="shared" si="2"/>
      </c>
      <c r="U23" s="443" t="e">
        <f>IF(Q23="","",ROUND(O23/Q23,2))</f>
        <v>#DIV/0!</v>
      </c>
      <c r="V23" s="443"/>
      <c r="W23" s="443" t="e">
        <f>IF(Q23="","",ROUND((S23-T23)/Q23,2))</f>
        <v>#VALUE!</v>
      </c>
      <c r="X23" s="443"/>
      <c r="Y23" s="443" t="e">
        <f>IF(Q23="","",ROUND(S23/Q23,2))</f>
        <v>#VALUE!</v>
      </c>
      <c r="Z23" s="443"/>
      <c r="AA23" s="261">
        <f>IF(SUM(C23:N23)=0,0,U23*1000000+W23*1000+Y23)</f>
        <v>0</v>
      </c>
      <c r="AB23" s="434">
        <f>IF(AA23=0,"",IF(LARGE(AA$22:AA$25,1)=AA23,1,IF(LARGE(AA$22:AA$25,2)=AA23,2,IF(LARGE(AA$22:AA$25,3)=AA23,3,IF(LARGE(AA$22:AA$25,4)=AA23,4,-1)))))</f>
      </c>
      <c r="AC23" s="435"/>
    </row>
    <row r="24" spans="1:29" ht="24.75" customHeight="1" hidden="1">
      <c r="A24" s="235" t="e">
        <f>'SKUPINY BC2'!B25</f>
        <v>#N/A</v>
      </c>
      <c r="B24" s="236" t="e">
        <f>'SKUPINY BC2'!C25</f>
        <v>#N/A</v>
      </c>
      <c r="C24" s="231">
        <f>IF(J22="","",J22)</f>
      </c>
      <c r="D24" s="188">
        <f>IF(I22="","",I22)</f>
      </c>
      <c r="E24" s="188"/>
      <c r="F24" s="188">
        <f>IF(J23="","",J23)</f>
      </c>
      <c r="G24" s="188">
        <f>IF(I23="","",I23)</f>
      </c>
      <c r="H24" s="188"/>
      <c r="I24" s="187"/>
      <c r="J24" s="187"/>
      <c r="K24" s="187"/>
      <c r="L24" s="188"/>
      <c r="M24" s="188"/>
      <c r="N24" s="182"/>
      <c r="O24" s="441">
        <f>IF($C24&gt;$D24,1,0)+IF($F24&gt;$G24,1,0)+IF($I24&gt;$J24,1,0)+IF(L24&gt;M24,1,0)+$E24+$H24+$K24+N24</f>
        <v>0</v>
      </c>
      <c r="P24" s="442"/>
      <c r="Q24" s="442">
        <f>SUM(N(IF(F24="","",1))+N(IF(I24="","",1))+N(IF(L24="","",1))+N(IF(C24="","",1)))</f>
        <v>0</v>
      </c>
      <c r="R24" s="442"/>
      <c r="S24" s="189">
        <f t="shared" si="2"/>
      </c>
      <c r="T24" s="189">
        <f t="shared" si="2"/>
      </c>
      <c r="U24" s="443" t="e">
        <f>IF(Q24="","",ROUND(O24/Q24,2))</f>
        <v>#DIV/0!</v>
      </c>
      <c r="V24" s="443"/>
      <c r="W24" s="443" t="e">
        <f>IF(Q24="","",ROUND((S24-T24)/Q24,2))</f>
        <v>#VALUE!</v>
      </c>
      <c r="X24" s="443"/>
      <c r="Y24" s="443" t="e">
        <f>IF(Q24="","",ROUND(S24/Q24,2))</f>
        <v>#VALUE!</v>
      </c>
      <c r="Z24" s="443"/>
      <c r="AA24" s="261">
        <f>IF(SUM(C24:N24)=0,0,U24*1000000+W24*1000+Y24)</f>
        <v>0</v>
      </c>
      <c r="AB24" s="434">
        <f>IF(AA24=0,"",IF(LARGE(AA$22:AA$25,1)=AA24,1,IF(LARGE(AA$22:AA$25,2)=AA24,2,IF(LARGE(AA$22:AA$25,3)=AA24,3,IF(LARGE(AA$22:AA$25,4)=AA24,4,-1)))))</f>
      </c>
      <c r="AC24" s="435"/>
    </row>
    <row r="25" spans="1:29" ht="24.75" customHeight="1" hidden="1" thickBot="1">
      <c r="A25" s="237" t="e">
        <f>'SKUPINY BC2'!B26</f>
        <v>#N/A</v>
      </c>
      <c r="B25" s="238" t="e">
        <f>'SKUPINY BC2'!C26</f>
        <v>#N/A</v>
      </c>
      <c r="C25" s="232">
        <f>IF(M22="","",M22)</f>
      </c>
      <c r="D25" s="198">
        <f>IF(L22="","",L22)</f>
      </c>
      <c r="E25" s="198"/>
      <c r="F25" s="198">
        <f>IF(M23="","",M23)</f>
      </c>
      <c r="G25" s="198">
        <f>IF(L23="","",L23)</f>
      </c>
      <c r="H25" s="198"/>
      <c r="I25" s="198">
        <f>IF(M24="","",M24)</f>
      </c>
      <c r="J25" s="198">
        <f>IF(L24="","",L24)</f>
      </c>
      <c r="K25" s="198"/>
      <c r="L25" s="199"/>
      <c r="M25" s="199"/>
      <c r="N25" s="181"/>
      <c r="O25" s="436">
        <f>IF($C25&gt;$D25,1,0)+IF($F25&gt;$G25,1,0)+IF($I25&gt;$J25,1,0)+IF(L25&gt;M25,1,0)+$E25+$H25+$K25+N25</f>
        <v>0</v>
      </c>
      <c r="P25" s="437"/>
      <c r="Q25" s="437">
        <f>SUM(N(IF(F25="","",1))+N(IF(I25="","",1))+N(IF(L25="","",1))+N(IF(C25="","",1)))</f>
        <v>0</v>
      </c>
      <c r="R25" s="437"/>
      <c r="S25" s="200">
        <f t="shared" si="2"/>
      </c>
      <c r="T25" s="200">
        <f t="shared" si="2"/>
      </c>
      <c r="U25" s="438" t="e">
        <f>IF(Q25="","",ROUND(O25/Q25,2))</f>
        <v>#DIV/0!</v>
      </c>
      <c r="V25" s="438"/>
      <c r="W25" s="438" t="e">
        <f>IF(Q25="","",(S25-T25)/Q25)</f>
        <v>#VALUE!</v>
      </c>
      <c r="X25" s="438"/>
      <c r="Y25" s="438" t="e">
        <f>IF(Q25="","",ROUND(S25/Q25,2))</f>
        <v>#VALUE!</v>
      </c>
      <c r="Z25" s="438"/>
      <c r="AA25" s="262"/>
      <c r="AB25" s="439">
        <f>IF(AA25=0,"",IF(LARGE(AA$22:AA$25,1)=AA25,1,IF(LARGE(AA$22:AA$25,2)=AA25,2,IF(LARGE(AA$22:AA$25,3)=AA25,3,IF(LARGE(AA$22:AA$25,4)=AA25,4,-1)))))</f>
      </c>
      <c r="AC25" s="440"/>
    </row>
    <row r="27" spans="1:29" s="178" customFormat="1" ht="50.25" customHeight="1" hidden="1" thickBot="1">
      <c r="A27" s="457" t="s">
        <v>36</v>
      </c>
      <c r="B27" s="458"/>
      <c r="C27" s="459" t="e">
        <f>B28</f>
        <v>#N/A</v>
      </c>
      <c r="D27" s="460"/>
      <c r="E27" s="180"/>
      <c r="F27" s="461" t="e">
        <f>B29</f>
        <v>#N/A</v>
      </c>
      <c r="G27" s="460"/>
      <c r="H27" s="180"/>
      <c r="I27" s="461" t="e">
        <f>B30</f>
        <v>#N/A</v>
      </c>
      <c r="J27" s="460"/>
      <c r="K27" s="180"/>
      <c r="L27" s="461" t="e">
        <f>B31</f>
        <v>#N/A</v>
      </c>
      <c r="M27" s="462"/>
      <c r="N27" s="180"/>
      <c r="O27" s="451" t="s">
        <v>77</v>
      </c>
      <c r="P27" s="452"/>
      <c r="Q27" s="451" t="s">
        <v>78</v>
      </c>
      <c r="R27" s="452"/>
      <c r="S27" s="453" t="s">
        <v>39</v>
      </c>
      <c r="T27" s="452"/>
      <c r="U27" s="453" t="s">
        <v>79</v>
      </c>
      <c r="V27" s="452"/>
      <c r="W27" s="453" t="s">
        <v>80</v>
      </c>
      <c r="X27" s="452"/>
      <c r="Y27" s="453" t="s">
        <v>81</v>
      </c>
      <c r="Z27" s="454"/>
      <c r="AA27" s="179"/>
      <c r="AB27" s="455" t="s">
        <v>44</v>
      </c>
      <c r="AC27" s="456"/>
    </row>
    <row r="28" spans="1:29" ht="24.75" customHeight="1" hidden="1">
      <c r="A28" s="233" t="e">
        <f>'SKUPINY BC2'!B31</f>
        <v>#N/A</v>
      </c>
      <c r="B28" s="234" t="e">
        <f>'SKUPINY BC2'!C31</f>
        <v>#N/A</v>
      </c>
      <c r="C28" s="230"/>
      <c r="D28" s="191"/>
      <c r="E28" s="191"/>
      <c r="F28" s="192"/>
      <c r="G28" s="192"/>
      <c r="H28" s="193"/>
      <c r="I28" s="192"/>
      <c r="J28" s="192"/>
      <c r="K28" s="192"/>
      <c r="L28" s="192"/>
      <c r="M28" s="192"/>
      <c r="N28" s="174"/>
      <c r="O28" s="448">
        <f>IF($C28&gt;$D28,1,0)+IF($F28&gt;$G28,1,0)+IF($I28&gt;$J28,1,0)+IF(L28&gt;M28,1,0)+$E28+$H28+$K28+N28</f>
        <v>0</v>
      </c>
      <c r="P28" s="449"/>
      <c r="Q28" s="449">
        <f>SUM(N(IF(F28="","",1))+N(IF(I28="","",1))+N(IF(L28="","",1))+N(IF(C28="","",1)))</f>
        <v>0</v>
      </c>
      <c r="R28" s="449"/>
      <c r="S28" s="194">
        <f aca="true" t="shared" si="3" ref="S28:T31">IF(AND(C28="",F28="",I28="",L28=""),"",N(C28)+N(F28)+N(I28)+N(L28))</f>
      </c>
      <c r="T28" s="194">
        <f t="shared" si="3"/>
      </c>
      <c r="U28" s="450" t="e">
        <f>IF(Q28="","",ROUND(O28/Q28,2))</f>
        <v>#DIV/0!</v>
      </c>
      <c r="V28" s="450"/>
      <c r="W28" s="450" t="e">
        <f>IF(Q28="","",ROUND((S28-T28)/Q28,2))</f>
        <v>#VALUE!</v>
      </c>
      <c r="X28" s="450"/>
      <c r="Y28" s="450" t="e">
        <f>IF(Q28="","",ROUND(S28/Q28,2))</f>
        <v>#VALUE!</v>
      </c>
      <c r="Z28" s="450"/>
      <c r="AA28" s="256">
        <f>IF(SUM(C28:N28)=0,0,U28*1000000+W28*1000+Y28)</f>
        <v>0</v>
      </c>
      <c r="AB28" s="444">
        <f>IF(AA28=0,"",IF(LARGE(AA$28:AA$31,1)=AA28,1,IF(LARGE(AA$28:AA$31,2)=AA28,2,IF(LARGE(AA$28:AA$31,3)=AA28,3,IF(LARGE(AA$28:AA$31,4)=AA28,4,-1)))))</f>
      </c>
      <c r="AC28" s="445"/>
    </row>
    <row r="29" spans="1:29" ht="24.75" customHeight="1" hidden="1">
      <c r="A29" s="235" t="e">
        <f>'SKUPINY BC2'!B32</f>
        <v>#N/A</v>
      </c>
      <c r="B29" s="236" t="e">
        <f>'SKUPINY BC2'!C32</f>
        <v>#N/A</v>
      </c>
      <c r="C29" s="231">
        <f>IF(G28="","",G28)</f>
      </c>
      <c r="D29" s="188">
        <f>IF(F28="","",F28)</f>
      </c>
      <c r="E29" s="188"/>
      <c r="F29" s="187"/>
      <c r="G29" s="187"/>
      <c r="H29" s="187"/>
      <c r="I29" s="184"/>
      <c r="J29" s="184"/>
      <c r="K29" s="188"/>
      <c r="L29" s="188"/>
      <c r="M29" s="188"/>
      <c r="N29" s="174"/>
      <c r="O29" s="441">
        <f>IF($C29&gt;$D29,1,0)+IF($F29&gt;$G29,1,0)+IF($I29&gt;$J29,1,0)+IF(L29&gt;M29,1,0)+$E29+$H29+$K29+N29</f>
        <v>0</v>
      </c>
      <c r="P29" s="442"/>
      <c r="Q29" s="442">
        <f>SUM(N(IF(F29="","",1))+N(IF(I29="","",1))+N(IF(L29="","",1))+N(IF(C29="","",1)))</f>
        <v>0</v>
      </c>
      <c r="R29" s="442"/>
      <c r="S29" s="189">
        <f t="shared" si="3"/>
      </c>
      <c r="T29" s="189">
        <f t="shared" si="3"/>
      </c>
      <c r="U29" s="443" t="e">
        <f>IF(Q29="","",ROUND(O29/Q29,2))</f>
        <v>#DIV/0!</v>
      </c>
      <c r="V29" s="443"/>
      <c r="W29" s="443" t="e">
        <f>IF(Q29="","",ROUND((S29-T29)/Q29,2))</f>
        <v>#VALUE!</v>
      </c>
      <c r="X29" s="443"/>
      <c r="Y29" s="443" t="e">
        <f>IF(Q29="","",ROUND(S29/Q29,2))</f>
        <v>#VALUE!</v>
      </c>
      <c r="Z29" s="443"/>
      <c r="AA29" s="257">
        <f>IF(SUM(C29:N29)=0,0,U29*1000000+W29*1000+Y29)</f>
        <v>0</v>
      </c>
      <c r="AB29" s="446">
        <f>IF(AA29=0,"",IF(LARGE(AA$28:AA$31,1)=AA29,1,IF(LARGE(AA$28:AA$31,2)=AA29,2,IF(LARGE(AA$28:AA$31,3)=AA29,3,IF(LARGE(AA$28:AA$31,4)=AA29,4,-1)))))</f>
      </c>
      <c r="AC29" s="447"/>
    </row>
    <row r="30" spans="1:29" ht="24.75" customHeight="1" hidden="1">
      <c r="A30" s="235" t="e">
        <f>'SKUPINY BC2'!B33</f>
        <v>#N/A</v>
      </c>
      <c r="B30" s="236" t="e">
        <f>'SKUPINY BC2'!C33</f>
        <v>#N/A</v>
      </c>
      <c r="C30" s="231">
        <f>IF(J28="","",J28)</f>
      </c>
      <c r="D30" s="188">
        <f>IF(I28="","",I28)</f>
      </c>
      <c r="E30" s="188"/>
      <c r="F30" s="188">
        <f>IF(J29="","",J29)</f>
      </c>
      <c r="G30" s="188">
        <f>IF(I29="","",I29)</f>
      </c>
      <c r="H30" s="188"/>
      <c r="I30" s="187"/>
      <c r="J30" s="187"/>
      <c r="K30" s="187"/>
      <c r="L30" s="188"/>
      <c r="M30" s="188"/>
      <c r="N30" s="182"/>
      <c r="O30" s="441">
        <f>IF($C30&gt;$D30,1,0)+IF($F30&gt;$G30,1,0)+IF($I30&gt;$J30,1,0)+IF(L30&gt;M30,1,0)+$E30+$H30+$K30+N30</f>
        <v>0</v>
      </c>
      <c r="P30" s="442"/>
      <c r="Q30" s="442">
        <f>SUM(N(IF(F30="","",1))+N(IF(I30="","",1))+N(IF(L30="","",1))+N(IF(C30="","",1)))</f>
        <v>0</v>
      </c>
      <c r="R30" s="442"/>
      <c r="S30" s="189">
        <f t="shared" si="3"/>
      </c>
      <c r="T30" s="189">
        <f t="shared" si="3"/>
      </c>
      <c r="U30" s="443" t="e">
        <f>IF(Q30="","",ROUND(O30/Q30,2))</f>
        <v>#DIV/0!</v>
      </c>
      <c r="V30" s="443"/>
      <c r="W30" s="443" t="e">
        <f>IF(Q30="","",ROUND((S30-T30)/Q30,2))</f>
        <v>#VALUE!</v>
      </c>
      <c r="X30" s="443"/>
      <c r="Y30" s="443" t="e">
        <f>IF(Q30="","",ROUND(S30/Q30,2))</f>
        <v>#VALUE!</v>
      </c>
      <c r="Z30" s="443"/>
      <c r="AA30" s="257">
        <f>IF(SUM(C30:N30)=0,0,U30*1000000+W30*1000+Y30)</f>
        <v>0</v>
      </c>
      <c r="AB30" s="434">
        <f>IF(AA30=0,"",IF(LARGE(AA$28:AA$31,1)=AA30,1,IF(LARGE(AA$28:AA$31,2)=AA30,2,IF(LARGE(AA$28:AA$31,3)=AA30,3,IF(LARGE(AA$28:AA$31,4)=AA30,4,-1)))))</f>
      </c>
      <c r="AC30" s="435"/>
    </row>
    <row r="31" spans="1:29" ht="24.75" customHeight="1" hidden="1" thickBot="1">
      <c r="A31" s="237" t="e">
        <f>'SKUPINY BC2'!B34</f>
        <v>#N/A</v>
      </c>
      <c r="B31" s="238" t="e">
        <f>'SKUPINY BC2'!C34</f>
        <v>#N/A</v>
      </c>
      <c r="C31" s="232">
        <f>IF(M28="","",M28)</f>
      </c>
      <c r="D31" s="198">
        <f>IF(L28="","",L28)</f>
      </c>
      <c r="E31" s="198"/>
      <c r="F31" s="198">
        <f>IF(M29="","",M29)</f>
      </c>
      <c r="G31" s="198">
        <f>IF(L29="","",L29)</f>
      </c>
      <c r="H31" s="198"/>
      <c r="I31" s="198">
        <f>IF(M30="","",M30)</f>
      </c>
      <c r="J31" s="198">
        <f>IF(L30="","",L30)</f>
      </c>
      <c r="K31" s="325"/>
      <c r="L31" s="326"/>
      <c r="M31" s="326"/>
      <c r="N31" s="181"/>
      <c r="O31" s="436">
        <f>IF($C31&gt;$D31,1,0)+IF($F31&gt;$G31,1,0)+IF($I31&gt;$J31,1,0)+IF(L31&gt;M31,1,0)+$E31+$H31+$K31+N31</f>
        <v>0</v>
      </c>
      <c r="P31" s="437"/>
      <c r="Q31" s="437">
        <f>SUM(N(IF(F31="","",1))+N(IF(I31="","",1))+N(IF(L31="","",1))+N(IF(C31="","",1)))</f>
        <v>0</v>
      </c>
      <c r="R31" s="437"/>
      <c r="S31" s="200">
        <f t="shared" si="3"/>
      </c>
      <c r="T31" s="200">
        <f t="shared" si="3"/>
      </c>
      <c r="U31" s="438" t="e">
        <f>IF(Q31="","",ROUND(O31/Q31,2))</f>
        <v>#DIV/0!</v>
      </c>
      <c r="V31" s="438"/>
      <c r="W31" s="438" t="e">
        <f>IF(Q31="","",(S31-T31)/Q31)</f>
        <v>#VALUE!</v>
      </c>
      <c r="X31" s="438"/>
      <c r="Y31" s="438" t="e">
        <f>IF(Q31="","",ROUND(S31/Q31,2))</f>
        <v>#VALUE!</v>
      </c>
      <c r="Z31" s="438"/>
      <c r="AA31" s="258">
        <f>IF(SUM(C31:N31)=0,0,U31*1000000+W31*1000+Y31)</f>
        <v>0</v>
      </c>
      <c r="AB31" s="439">
        <f>IF(AA31=0,"",IF(LARGE(AA$28:AA$31,1)=AA31,1,IF(LARGE(AA$28:AA$31,2)=AA31,2,IF(LARGE(AA$28:AA$31,3)=AA31,3,IF(LARGE(AA$28:AA$31,4)=AA31,4,-1)))))</f>
      </c>
      <c r="AC31" s="440"/>
    </row>
  </sheetData>
  <sheetProtection/>
  <mergeCells count="158">
    <mergeCell ref="A1:F1"/>
    <mergeCell ref="G1:AC1"/>
    <mergeCell ref="A2:F2"/>
    <mergeCell ref="G2:AC2"/>
    <mergeCell ref="A3:F3"/>
    <mergeCell ref="G3:AC3"/>
    <mergeCell ref="A4:F4"/>
    <mergeCell ref="G4:AC4"/>
    <mergeCell ref="A5:F5"/>
    <mergeCell ref="G5:AC5"/>
    <mergeCell ref="A6:F6"/>
    <mergeCell ref="G6:AC6"/>
    <mergeCell ref="A7:F7"/>
    <mergeCell ref="G7:AC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W9:X9"/>
    <mergeCell ref="Y9:Z9"/>
    <mergeCell ref="AB9:AC9"/>
    <mergeCell ref="O10:P10"/>
    <mergeCell ref="Q10:R10"/>
    <mergeCell ref="U10:V10"/>
    <mergeCell ref="W10:X10"/>
    <mergeCell ref="Y10:Z10"/>
    <mergeCell ref="W12:X12"/>
    <mergeCell ref="Y12:Z12"/>
    <mergeCell ref="AB10:AC10"/>
    <mergeCell ref="O11:P11"/>
    <mergeCell ref="Q11:R11"/>
    <mergeCell ref="U11:V11"/>
    <mergeCell ref="W11:X11"/>
    <mergeCell ref="Y11:Z11"/>
    <mergeCell ref="AB11:AC11"/>
    <mergeCell ref="AB12:AC12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AB15:AC15"/>
    <mergeCell ref="A15:B15"/>
    <mergeCell ref="C15:D15"/>
    <mergeCell ref="F15:G15"/>
    <mergeCell ref="I15:J15"/>
    <mergeCell ref="L15:M15"/>
    <mergeCell ref="O15:P15"/>
    <mergeCell ref="Q16:R16"/>
    <mergeCell ref="U16:V16"/>
    <mergeCell ref="W16:X16"/>
    <mergeCell ref="Y16:Z16"/>
    <mergeCell ref="Q15:R15"/>
    <mergeCell ref="S15:T15"/>
    <mergeCell ref="U15:V15"/>
    <mergeCell ref="W15:X15"/>
    <mergeCell ref="Y15:Z15"/>
    <mergeCell ref="W18:X18"/>
    <mergeCell ref="Y18:Z18"/>
    <mergeCell ref="AB16:AC16"/>
    <mergeCell ref="O17:P17"/>
    <mergeCell ref="Q17:R17"/>
    <mergeCell ref="U17:V17"/>
    <mergeCell ref="W17:X17"/>
    <mergeCell ref="Y17:Z17"/>
    <mergeCell ref="AB17:AC17"/>
    <mergeCell ref="O16:P16"/>
    <mergeCell ref="AB18:AC18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AB21:AC21"/>
    <mergeCell ref="A21:B21"/>
    <mergeCell ref="C21:D21"/>
    <mergeCell ref="F21:G21"/>
    <mergeCell ref="I21:J21"/>
    <mergeCell ref="L21:M21"/>
    <mergeCell ref="O21:P21"/>
    <mergeCell ref="U22:V22"/>
    <mergeCell ref="W22:X22"/>
    <mergeCell ref="Y22:Z22"/>
    <mergeCell ref="Q21:R21"/>
    <mergeCell ref="S21:T21"/>
    <mergeCell ref="U21:V21"/>
    <mergeCell ref="W21:X21"/>
    <mergeCell ref="Y21:Z21"/>
    <mergeCell ref="AB22:AC22"/>
    <mergeCell ref="O23:P23"/>
    <mergeCell ref="Q23:R23"/>
    <mergeCell ref="U23:V23"/>
    <mergeCell ref="W23:X23"/>
    <mergeCell ref="AB24:AC24"/>
    <mergeCell ref="Y23:Z23"/>
    <mergeCell ref="AB23:AC23"/>
    <mergeCell ref="O22:P22"/>
    <mergeCell ref="Q22:R22"/>
    <mergeCell ref="U25:V25"/>
    <mergeCell ref="W25:X25"/>
    <mergeCell ref="Y25:Z25"/>
    <mergeCell ref="AB25:AC25"/>
    <mergeCell ref="Q24:R24"/>
    <mergeCell ref="U24:V24"/>
    <mergeCell ref="W24:X24"/>
    <mergeCell ref="Y24:Z24"/>
    <mergeCell ref="AB27:AC27"/>
    <mergeCell ref="O24:P24"/>
    <mergeCell ref="A27:B27"/>
    <mergeCell ref="C27:D27"/>
    <mergeCell ref="F27:G27"/>
    <mergeCell ref="I27:J27"/>
    <mergeCell ref="L27:M27"/>
    <mergeCell ref="O27:P27"/>
    <mergeCell ref="O25:P25"/>
    <mergeCell ref="Q25:R25"/>
    <mergeCell ref="Q28:R28"/>
    <mergeCell ref="U28:V28"/>
    <mergeCell ref="W28:X28"/>
    <mergeCell ref="Y28:Z28"/>
    <mergeCell ref="Q27:R27"/>
    <mergeCell ref="S27:T27"/>
    <mergeCell ref="U27:V27"/>
    <mergeCell ref="W27:X27"/>
    <mergeCell ref="Y27:Z27"/>
    <mergeCell ref="W30:X30"/>
    <mergeCell ref="Y30:Z30"/>
    <mergeCell ref="AB28:AC28"/>
    <mergeCell ref="O29:P29"/>
    <mergeCell ref="Q29:R29"/>
    <mergeCell ref="U29:V29"/>
    <mergeCell ref="W29:X29"/>
    <mergeCell ref="Y29:Z29"/>
    <mergeCell ref="AB29:AC29"/>
    <mergeCell ref="O28:P28"/>
    <mergeCell ref="AB30:AC30"/>
    <mergeCell ref="O31:P31"/>
    <mergeCell ref="Q31:R31"/>
    <mergeCell ref="U31:V31"/>
    <mergeCell ref="W31:X31"/>
    <mergeCell ref="Y31:Z31"/>
    <mergeCell ref="AB31:AC31"/>
    <mergeCell ref="O30:P30"/>
    <mergeCell ref="Q30:R30"/>
    <mergeCell ref="U30:V30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2" sqref="C12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64">
        <f>C11</f>
        <v>43604</v>
      </c>
      <c r="U3" s="364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65" t="s">
        <v>138</v>
      </c>
      <c r="D7" s="366"/>
      <c r="E7" s="366"/>
      <c r="F7" s="366"/>
      <c r="G7" s="36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4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400</v>
      </c>
      <c r="O8" s="9">
        <f>N8+1</f>
        <v>401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67" t="s">
        <v>59</v>
      </c>
      <c r="D9" s="367"/>
      <c r="E9" s="367"/>
      <c r="F9" s="367"/>
      <c r="G9" s="367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65" t="s">
        <v>109</v>
      </c>
      <c r="D10" s="366"/>
      <c r="E10" s="366"/>
      <c r="F10" s="366"/>
      <c r="G10" s="36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63">
        <v>43604</v>
      </c>
      <c r="D11" s="363"/>
      <c r="E11" s="363"/>
      <c r="F11" s="363"/>
      <c r="G11" s="36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Ondrej</cp:lastModifiedBy>
  <cp:lastPrinted>2019-05-19T13:01:28Z</cp:lastPrinted>
  <dcterms:created xsi:type="dcterms:W3CDTF">2014-02-19T06:30:34Z</dcterms:created>
  <dcterms:modified xsi:type="dcterms:W3CDTF">2019-05-19T13:02:27Z</dcterms:modified>
  <cp:category/>
  <cp:version/>
  <cp:contentType/>
  <cp:contentStatus/>
</cp:coreProperties>
</file>